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35" windowWidth="15000" windowHeight="7050" activeTab="1"/>
  </bookViews>
  <sheets>
    <sheet name="REKOD PRESTASI KELAS" sheetId="1" r:id="rId1"/>
    <sheet name="LAPORAN MURID(INVIDIDU)" sheetId="2" r:id="rId2"/>
    <sheet name="DATA PERNYATAAN STANDARD" sheetId="3" r:id="rId3"/>
  </sheets>
  <definedNames>
    <definedName name="_xlnm._FilterDatabase" localSheetId="0" hidden="1">'REKOD PRESTASI KELAS'!$AO$12:$AT$74</definedName>
    <definedName name="DATA">'LAPORAN MURID(INVIDIDU)'!$G$6:$I$56</definedName>
    <definedName name="DATA2">'LAPORAN MURID(INVIDIDU)'!$G$6:$J$56</definedName>
    <definedName name="datadskp1">'LAPORAN MURID(INVIDIDU)'!$G$6:$J$65</definedName>
    <definedName name="datadskp2">'LAPORAN MURID(INVIDIDU)'!$G$6:$AB$65</definedName>
    <definedName name="DATADSKP3">'LAPORAN MURID(INVIDIDU)'!$G$6:$AC$65</definedName>
    <definedName name="DATAMURID">'LAPORAN MURID(INVIDIDU)'!$G$6:$AB$56</definedName>
    <definedName name="DSKPBA">'DATA PERNYATAAN STANDARD'!$B$20:$C$25</definedName>
    <definedName name="DSKPT4">'LAPORAN MURID(INVIDIDU)'!$G$6:$AB$56</definedName>
    <definedName name="lisan">'LAPORAN MURID(INVIDIDU)'!$K$6:$O$56</definedName>
    <definedName name="_xlnm.Print_Area" localSheetId="1">'LAPORAN MURID(INVIDIDU)'!$A$1:$C$57</definedName>
  </definedNames>
  <calcPr calcId="144525"/>
</workbook>
</file>

<file path=xl/calcChain.xml><?xml version="1.0" encoding="utf-8"?>
<calcChain xmlns="http://schemas.openxmlformats.org/spreadsheetml/2006/main">
  <c r="AC7" i="2" l="1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" i="2"/>
  <c r="G57" i="2" l="1"/>
  <c r="H57" i="2"/>
  <c r="I57" i="2"/>
  <c r="J57" i="2" s="1"/>
  <c r="K57" i="2"/>
  <c r="L57" i="2"/>
  <c r="M57" i="2"/>
  <c r="N57" i="2"/>
  <c r="P57" i="2"/>
  <c r="Q57" i="2"/>
  <c r="R57" i="2"/>
  <c r="T57" i="2"/>
  <c r="U57" i="2"/>
  <c r="V57" i="2"/>
  <c r="W57" i="2"/>
  <c r="Y57" i="2"/>
  <c r="Z57" i="2"/>
  <c r="AA57" i="2"/>
  <c r="G58" i="2"/>
  <c r="H58" i="2"/>
  <c r="I58" i="2"/>
  <c r="J58" i="2" s="1"/>
  <c r="K58" i="2"/>
  <c r="L58" i="2"/>
  <c r="M58" i="2"/>
  <c r="N58" i="2"/>
  <c r="P58" i="2"/>
  <c r="Q58" i="2"/>
  <c r="R58" i="2"/>
  <c r="T58" i="2"/>
  <c r="U58" i="2"/>
  <c r="V58" i="2"/>
  <c r="W58" i="2"/>
  <c r="Y58" i="2"/>
  <c r="Z58" i="2"/>
  <c r="AA58" i="2"/>
  <c r="G59" i="2"/>
  <c r="H59" i="2"/>
  <c r="I59" i="2"/>
  <c r="J59" i="2" s="1"/>
  <c r="K59" i="2"/>
  <c r="L59" i="2"/>
  <c r="M59" i="2"/>
  <c r="N59" i="2"/>
  <c r="P59" i="2"/>
  <c r="Q59" i="2"/>
  <c r="R59" i="2"/>
  <c r="T59" i="2"/>
  <c r="U59" i="2"/>
  <c r="V59" i="2"/>
  <c r="W59" i="2"/>
  <c r="Y59" i="2"/>
  <c r="Z59" i="2"/>
  <c r="AA59" i="2"/>
  <c r="G60" i="2"/>
  <c r="H60" i="2"/>
  <c r="I60" i="2"/>
  <c r="J60" i="2" s="1"/>
  <c r="K60" i="2"/>
  <c r="L60" i="2"/>
  <c r="M60" i="2"/>
  <c r="N60" i="2"/>
  <c r="P60" i="2"/>
  <c r="Q60" i="2"/>
  <c r="R60" i="2"/>
  <c r="T60" i="2"/>
  <c r="U60" i="2"/>
  <c r="V60" i="2"/>
  <c r="W60" i="2"/>
  <c r="Y60" i="2"/>
  <c r="Z60" i="2"/>
  <c r="AA60" i="2"/>
  <c r="G61" i="2"/>
  <c r="H61" i="2"/>
  <c r="I61" i="2"/>
  <c r="J61" i="2" s="1"/>
  <c r="K61" i="2"/>
  <c r="L61" i="2"/>
  <c r="M61" i="2"/>
  <c r="N61" i="2"/>
  <c r="P61" i="2"/>
  <c r="Q61" i="2"/>
  <c r="R61" i="2"/>
  <c r="T61" i="2"/>
  <c r="U61" i="2"/>
  <c r="V61" i="2"/>
  <c r="W61" i="2"/>
  <c r="Y61" i="2"/>
  <c r="Z61" i="2"/>
  <c r="AA61" i="2"/>
  <c r="G62" i="2"/>
  <c r="H62" i="2"/>
  <c r="I62" i="2"/>
  <c r="J62" i="2" s="1"/>
  <c r="K62" i="2"/>
  <c r="L62" i="2"/>
  <c r="M62" i="2"/>
  <c r="N62" i="2"/>
  <c r="P62" i="2"/>
  <c r="Q62" i="2"/>
  <c r="R62" i="2"/>
  <c r="T62" i="2"/>
  <c r="U62" i="2"/>
  <c r="V62" i="2"/>
  <c r="W62" i="2"/>
  <c r="Y62" i="2"/>
  <c r="Z62" i="2"/>
  <c r="AA62" i="2"/>
  <c r="G63" i="2"/>
  <c r="H63" i="2"/>
  <c r="I63" i="2"/>
  <c r="J63" i="2" s="1"/>
  <c r="K63" i="2"/>
  <c r="L63" i="2"/>
  <c r="M63" i="2"/>
  <c r="N63" i="2"/>
  <c r="P63" i="2"/>
  <c r="Q63" i="2"/>
  <c r="R63" i="2"/>
  <c r="T63" i="2"/>
  <c r="U63" i="2"/>
  <c r="V63" i="2"/>
  <c r="W63" i="2"/>
  <c r="Y63" i="2"/>
  <c r="Z63" i="2"/>
  <c r="AA63" i="2"/>
  <c r="G64" i="2"/>
  <c r="H64" i="2"/>
  <c r="I64" i="2"/>
  <c r="J64" i="2" s="1"/>
  <c r="K64" i="2"/>
  <c r="L64" i="2"/>
  <c r="M64" i="2"/>
  <c r="N64" i="2"/>
  <c r="P64" i="2"/>
  <c r="Q64" i="2"/>
  <c r="R64" i="2"/>
  <c r="T64" i="2"/>
  <c r="U64" i="2"/>
  <c r="V64" i="2"/>
  <c r="W64" i="2"/>
  <c r="Y64" i="2"/>
  <c r="Z64" i="2"/>
  <c r="AA64" i="2"/>
  <c r="G65" i="2"/>
  <c r="H65" i="2"/>
  <c r="I65" i="2"/>
  <c r="J65" i="2" s="1"/>
  <c r="K65" i="2"/>
  <c r="L65" i="2"/>
  <c r="M65" i="2"/>
  <c r="N65" i="2"/>
  <c r="P65" i="2"/>
  <c r="Q65" i="2"/>
  <c r="R65" i="2"/>
  <c r="T65" i="2"/>
  <c r="U65" i="2"/>
  <c r="V65" i="2"/>
  <c r="W65" i="2"/>
  <c r="Y65" i="2"/>
  <c r="Z65" i="2"/>
  <c r="AA6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G56" i="2"/>
  <c r="H56" i="2"/>
  <c r="I56" i="2"/>
  <c r="AM80" i="1"/>
  <c r="AM79" i="1"/>
  <c r="AM78" i="1"/>
  <c r="AM77" i="1"/>
  <c r="AM76" i="1"/>
  <c r="AM75" i="1"/>
  <c r="AL80" i="1"/>
  <c r="AL79" i="1"/>
  <c r="AL78" i="1"/>
  <c r="AL77" i="1"/>
  <c r="AL76" i="1"/>
  <c r="AL75" i="1"/>
  <c r="AK80" i="1"/>
  <c r="AK79" i="1"/>
  <c r="AK78" i="1"/>
  <c r="AK77" i="1"/>
  <c r="AK76" i="1"/>
  <c r="AK75" i="1"/>
  <c r="AJ80" i="1"/>
  <c r="AJ79" i="1"/>
  <c r="AJ78" i="1"/>
  <c r="AJ77" i="1"/>
  <c r="AJ76" i="1"/>
  <c r="AJ75" i="1"/>
  <c r="AI80" i="1"/>
  <c r="AI79" i="1"/>
  <c r="AI78" i="1"/>
  <c r="AI77" i="1"/>
  <c r="AI76" i="1"/>
  <c r="AI75" i="1"/>
  <c r="AH80" i="1"/>
  <c r="AH79" i="1"/>
  <c r="AH78" i="1"/>
  <c r="AH77" i="1"/>
  <c r="AH76" i="1"/>
  <c r="AH75" i="1"/>
  <c r="AG80" i="1"/>
  <c r="AG79" i="1"/>
  <c r="AG78" i="1"/>
  <c r="AG77" i="1"/>
  <c r="AG76" i="1"/>
  <c r="AG75" i="1"/>
  <c r="AF80" i="1"/>
  <c r="AF79" i="1"/>
  <c r="AF78" i="1"/>
  <c r="AF77" i="1"/>
  <c r="AF76" i="1"/>
  <c r="AF75" i="1"/>
  <c r="AE80" i="1"/>
  <c r="AE79" i="1"/>
  <c r="AE78" i="1"/>
  <c r="AE77" i="1"/>
  <c r="AE76" i="1"/>
  <c r="AE75" i="1"/>
  <c r="AD80" i="1"/>
  <c r="AD79" i="1"/>
  <c r="AD78" i="1"/>
  <c r="AD77" i="1"/>
  <c r="AD76" i="1"/>
  <c r="AD75" i="1"/>
  <c r="AC80" i="1"/>
  <c r="AC79" i="1"/>
  <c r="AC78" i="1"/>
  <c r="AC77" i="1"/>
  <c r="AC76" i="1"/>
  <c r="AC75" i="1"/>
  <c r="AB80" i="1"/>
  <c r="AB79" i="1"/>
  <c r="AB78" i="1"/>
  <c r="AB77" i="1"/>
  <c r="AB76" i="1"/>
  <c r="AB75" i="1"/>
  <c r="AA80" i="1"/>
  <c r="AA79" i="1"/>
  <c r="AA78" i="1"/>
  <c r="AA77" i="1"/>
  <c r="AA76" i="1"/>
  <c r="AA75" i="1"/>
  <c r="Z80" i="1"/>
  <c r="Z79" i="1"/>
  <c r="Z78" i="1"/>
  <c r="Z77" i="1"/>
  <c r="Z76" i="1"/>
  <c r="Z75" i="1"/>
  <c r="Y80" i="1"/>
  <c r="Y79" i="1"/>
  <c r="Y78" i="1"/>
  <c r="Y77" i="1"/>
  <c r="Y76" i="1"/>
  <c r="Y75" i="1"/>
  <c r="X80" i="1"/>
  <c r="X79" i="1"/>
  <c r="X78" i="1"/>
  <c r="X77" i="1"/>
  <c r="X76" i="1"/>
  <c r="X75" i="1"/>
  <c r="W80" i="1"/>
  <c r="W79" i="1"/>
  <c r="W78" i="1"/>
  <c r="W77" i="1"/>
  <c r="W76" i="1"/>
  <c r="W75" i="1"/>
  <c r="V80" i="1"/>
  <c r="V79" i="1"/>
  <c r="V78" i="1"/>
  <c r="V77" i="1"/>
  <c r="V76" i="1"/>
  <c r="V75" i="1"/>
  <c r="U80" i="1"/>
  <c r="U79" i="1"/>
  <c r="U78" i="1"/>
  <c r="U77" i="1"/>
  <c r="U76" i="1"/>
  <c r="U75" i="1"/>
  <c r="T80" i="1"/>
  <c r="T79" i="1"/>
  <c r="T78" i="1"/>
  <c r="T77" i="1"/>
  <c r="T76" i="1"/>
  <c r="T75" i="1"/>
  <c r="S80" i="1"/>
  <c r="S79" i="1"/>
  <c r="S78" i="1"/>
  <c r="S77" i="1"/>
  <c r="S76" i="1"/>
  <c r="S75" i="1"/>
  <c r="R80" i="1"/>
  <c r="R79" i="1"/>
  <c r="R78" i="1"/>
  <c r="R77" i="1"/>
  <c r="R76" i="1"/>
  <c r="R75" i="1"/>
  <c r="Q80" i="1"/>
  <c r="Q79" i="1"/>
  <c r="Q78" i="1"/>
  <c r="Q77" i="1"/>
  <c r="Q76" i="1"/>
  <c r="Q75" i="1"/>
  <c r="P80" i="1"/>
  <c r="P79" i="1"/>
  <c r="P78" i="1"/>
  <c r="P77" i="1"/>
  <c r="P76" i="1"/>
  <c r="P75" i="1"/>
  <c r="O80" i="1"/>
  <c r="O79" i="1"/>
  <c r="O78" i="1"/>
  <c r="O77" i="1"/>
  <c r="O76" i="1"/>
  <c r="N80" i="1"/>
  <c r="N79" i="1"/>
  <c r="N78" i="1"/>
  <c r="N77" i="1"/>
  <c r="N76" i="1"/>
  <c r="N75" i="1"/>
  <c r="M80" i="1"/>
  <c r="M79" i="1"/>
  <c r="M78" i="1"/>
  <c r="M77" i="1"/>
  <c r="M76" i="1"/>
  <c r="L80" i="1"/>
  <c r="L79" i="1"/>
  <c r="L78" i="1"/>
  <c r="L77" i="1"/>
  <c r="L76" i="1"/>
  <c r="L75" i="1"/>
  <c r="K80" i="1"/>
  <c r="K79" i="1"/>
  <c r="K78" i="1"/>
  <c r="K77" i="1"/>
  <c r="K76" i="1"/>
  <c r="K75" i="1"/>
  <c r="J80" i="1"/>
  <c r="J79" i="1"/>
  <c r="J78" i="1"/>
  <c r="J77" i="1"/>
  <c r="J76" i="1"/>
  <c r="I80" i="1"/>
  <c r="I79" i="1"/>
  <c r="I78" i="1"/>
  <c r="I77" i="1"/>
  <c r="I76" i="1"/>
  <c r="I75" i="1"/>
  <c r="H80" i="1"/>
  <c r="H79" i="1"/>
  <c r="H78" i="1"/>
  <c r="H77" i="1"/>
  <c r="H76" i="1"/>
  <c r="H75" i="1"/>
  <c r="G80" i="1"/>
  <c r="G79" i="1"/>
  <c r="G78" i="1"/>
  <c r="G77" i="1"/>
  <c r="G76" i="1"/>
  <c r="F80" i="1"/>
  <c r="F79" i="1"/>
  <c r="F78" i="1"/>
  <c r="F77" i="1"/>
  <c r="F76" i="1"/>
  <c r="E80" i="1"/>
  <c r="E79" i="1"/>
  <c r="E78" i="1"/>
  <c r="E77" i="1"/>
  <c r="E76" i="1"/>
  <c r="O75" i="1"/>
  <c r="M75" i="1"/>
  <c r="J75" i="1"/>
  <c r="G75" i="1"/>
  <c r="F75" i="1"/>
  <c r="E75" i="1"/>
  <c r="AB60" i="2" l="1"/>
  <c r="AR69" i="1" s="1"/>
  <c r="AB64" i="2"/>
  <c r="AR73" i="1" s="1"/>
  <c r="S63" i="2"/>
  <c r="AP72" i="1" s="1"/>
  <c r="AB61" i="2"/>
  <c r="AR70" i="1" s="1"/>
  <c r="AB59" i="2"/>
  <c r="AR68" i="1" s="1"/>
  <c r="X58" i="2"/>
  <c r="AQ67" i="1" s="1"/>
  <c r="S59" i="2"/>
  <c r="AP68" i="1" s="1"/>
  <c r="S57" i="2"/>
  <c r="AP66" i="1" s="1"/>
  <c r="S65" i="2"/>
  <c r="AP74" i="1" s="1"/>
  <c r="AB65" i="2"/>
  <c r="AR74" i="1" s="1"/>
  <c r="AB63" i="2"/>
  <c r="AR72" i="1" s="1"/>
  <c r="X62" i="2"/>
  <c r="AQ71" i="1" s="1"/>
  <c r="AB57" i="2"/>
  <c r="AR66" i="1" s="1"/>
  <c r="AB62" i="2"/>
  <c r="AR71" i="1" s="1"/>
  <c r="AB58" i="2"/>
  <c r="AR67" i="1" s="1"/>
  <c r="C20" i="2"/>
  <c r="O65" i="2"/>
  <c r="AO74" i="1" s="1"/>
  <c r="O61" i="2"/>
  <c r="AO70" i="1" s="1"/>
  <c r="O59" i="2"/>
  <c r="AO68" i="1" s="1"/>
  <c r="S64" i="2"/>
  <c r="AP73" i="1" s="1"/>
  <c r="O64" i="2"/>
  <c r="AO73" i="1" s="1"/>
  <c r="S62" i="2"/>
  <c r="AP71" i="1" s="1"/>
  <c r="O62" i="2"/>
  <c r="AO71" i="1" s="1"/>
  <c r="S60" i="2"/>
  <c r="AP69" i="1" s="1"/>
  <c r="O60" i="2"/>
  <c r="AO69" i="1" s="1"/>
  <c r="S58" i="2"/>
  <c r="AP67" i="1" s="1"/>
  <c r="X65" i="2"/>
  <c r="AQ74" i="1" s="1"/>
  <c r="X64" i="2"/>
  <c r="AQ73" i="1" s="1"/>
  <c r="X63" i="2"/>
  <c r="AQ72" i="1" s="1"/>
  <c r="X61" i="2"/>
  <c r="AQ70" i="1" s="1"/>
  <c r="X60" i="2"/>
  <c r="AQ69" i="1" s="1"/>
  <c r="X59" i="2"/>
  <c r="AQ68" i="1" s="1"/>
  <c r="X57" i="2"/>
  <c r="AQ66" i="1" s="1"/>
  <c r="C7" i="2"/>
  <c r="O63" i="2"/>
  <c r="AO72" i="1" s="1"/>
  <c r="O58" i="2"/>
  <c r="AO67" i="1" s="1"/>
  <c r="O57" i="2"/>
  <c r="AO66" i="1" s="1"/>
  <c r="S61" i="2"/>
  <c r="AP70" i="1" s="1"/>
  <c r="V81" i="1"/>
  <c r="V82" i="1" s="1"/>
  <c r="W81" i="1"/>
  <c r="W82" i="1" s="1"/>
  <c r="X81" i="1"/>
  <c r="X82" i="1" s="1"/>
  <c r="Y81" i="1"/>
  <c r="Y82" i="1" s="1"/>
  <c r="Z81" i="1"/>
  <c r="Z82" i="1" s="1"/>
  <c r="AA81" i="1"/>
  <c r="AA82" i="1" s="1"/>
  <c r="AB81" i="1"/>
  <c r="AB82" i="1" s="1"/>
  <c r="AC81" i="1"/>
  <c r="AC82" i="1" s="1"/>
  <c r="AD81" i="1"/>
  <c r="AD82" i="1" s="1"/>
  <c r="AE81" i="1"/>
  <c r="AE82" i="1" s="1"/>
  <c r="AF81" i="1"/>
  <c r="AF82" i="1" s="1"/>
  <c r="AG81" i="1"/>
  <c r="AG82" i="1" s="1"/>
  <c r="AH81" i="1"/>
  <c r="AH82" i="1" s="1"/>
  <c r="AI81" i="1"/>
  <c r="AI82" i="1" s="1"/>
  <c r="AJ81" i="1"/>
  <c r="AJ82" i="1" s="1"/>
  <c r="AK81" i="1"/>
  <c r="AK82" i="1" s="1"/>
  <c r="AL81" i="1"/>
  <c r="AL82" i="1" s="1"/>
  <c r="AM81" i="1"/>
  <c r="AM82" i="1" s="1"/>
  <c r="U81" i="1"/>
  <c r="U82" i="1" s="1"/>
  <c r="T81" i="1"/>
  <c r="T82" i="1" s="1"/>
  <c r="S81" i="1"/>
  <c r="S82" i="1" s="1"/>
  <c r="R81" i="1"/>
  <c r="R82" i="1" s="1"/>
  <c r="Q81" i="1"/>
  <c r="Q82" i="1" s="1"/>
  <c r="P81" i="1"/>
  <c r="P82" i="1" s="1"/>
  <c r="O81" i="1"/>
  <c r="O82" i="1" s="1"/>
  <c r="M81" i="1"/>
  <c r="M82" i="1" s="1"/>
  <c r="G81" i="1"/>
  <c r="G82" i="1" s="1"/>
  <c r="AS71" i="1" l="1"/>
  <c r="AS68" i="1"/>
  <c r="AS73" i="1"/>
  <c r="AS69" i="1"/>
  <c r="AS74" i="1"/>
  <c r="AS67" i="1"/>
  <c r="AS72" i="1"/>
  <c r="AS70" i="1"/>
  <c r="AS66" i="1"/>
  <c r="L81" i="1"/>
  <c r="L82" i="1" s="1"/>
  <c r="J81" i="1"/>
  <c r="J82" i="1" s="1"/>
  <c r="N81" i="1"/>
  <c r="N82" i="1" s="1"/>
  <c r="K81" i="1"/>
  <c r="K82" i="1" s="1"/>
  <c r="I81" i="1"/>
  <c r="I82" i="1" s="1"/>
  <c r="H81" i="1"/>
  <c r="H82" i="1" s="1"/>
  <c r="F81" i="1"/>
  <c r="F82" i="1" s="1"/>
  <c r="E81" i="1"/>
  <c r="E82" i="1" s="1"/>
  <c r="C11" i="2"/>
  <c r="AA20" i="2"/>
  <c r="Z20" i="2"/>
  <c r="Y20" i="2"/>
  <c r="W20" i="2"/>
  <c r="V20" i="2"/>
  <c r="U20" i="2"/>
  <c r="T20" i="2"/>
  <c r="R20" i="2"/>
  <c r="Q20" i="2"/>
  <c r="P20" i="2"/>
  <c r="N20" i="2"/>
  <c r="M20" i="2"/>
  <c r="L20" i="2"/>
  <c r="K20" i="2"/>
  <c r="J20" i="2"/>
  <c r="S20" i="2" l="1"/>
  <c r="AP29" i="1" s="1"/>
  <c r="AB20" i="2"/>
  <c r="AR29" i="1" s="1"/>
  <c r="O20" i="2"/>
  <c r="AO29" i="1" s="1"/>
  <c r="X20" i="2"/>
  <c r="AQ29" i="1" s="1"/>
  <c r="AS29" i="1" l="1"/>
  <c r="A53" i="2"/>
  <c r="A56" i="2"/>
  <c r="A55" i="2"/>
  <c r="A54" i="2"/>
  <c r="K7" i="2"/>
  <c r="L7" i="2"/>
  <c r="M7" i="2"/>
  <c r="N7" i="2"/>
  <c r="P7" i="2"/>
  <c r="Q7" i="2"/>
  <c r="R7" i="2"/>
  <c r="T7" i="2"/>
  <c r="U7" i="2"/>
  <c r="V7" i="2"/>
  <c r="W7" i="2"/>
  <c r="Y7" i="2"/>
  <c r="Z7" i="2"/>
  <c r="AA7" i="2"/>
  <c r="K8" i="2"/>
  <c r="L8" i="2"/>
  <c r="M8" i="2"/>
  <c r="N8" i="2"/>
  <c r="P8" i="2"/>
  <c r="Q8" i="2"/>
  <c r="R8" i="2"/>
  <c r="T8" i="2"/>
  <c r="U8" i="2"/>
  <c r="V8" i="2"/>
  <c r="W8" i="2"/>
  <c r="Y8" i="2"/>
  <c r="Z8" i="2"/>
  <c r="AA8" i="2"/>
  <c r="K9" i="2"/>
  <c r="L9" i="2"/>
  <c r="M9" i="2"/>
  <c r="N9" i="2"/>
  <c r="P9" i="2"/>
  <c r="Q9" i="2"/>
  <c r="R9" i="2"/>
  <c r="T9" i="2"/>
  <c r="U9" i="2"/>
  <c r="V9" i="2"/>
  <c r="W9" i="2"/>
  <c r="Y9" i="2"/>
  <c r="Z9" i="2"/>
  <c r="AA9" i="2"/>
  <c r="K10" i="2"/>
  <c r="L10" i="2"/>
  <c r="M10" i="2"/>
  <c r="N10" i="2"/>
  <c r="P10" i="2"/>
  <c r="Q10" i="2"/>
  <c r="R10" i="2"/>
  <c r="T10" i="2"/>
  <c r="U10" i="2"/>
  <c r="V10" i="2"/>
  <c r="W10" i="2"/>
  <c r="Y10" i="2"/>
  <c r="Z10" i="2"/>
  <c r="AA10" i="2"/>
  <c r="K11" i="2"/>
  <c r="L11" i="2"/>
  <c r="M11" i="2"/>
  <c r="N11" i="2"/>
  <c r="P11" i="2"/>
  <c r="Q11" i="2"/>
  <c r="R11" i="2"/>
  <c r="T11" i="2"/>
  <c r="U11" i="2"/>
  <c r="V11" i="2"/>
  <c r="W11" i="2"/>
  <c r="Y11" i="2"/>
  <c r="Z11" i="2"/>
  <c r="AA11" i="2"/>
  <c r="K12" i="2"/>
  <c r="L12" i="2"/>
  <c r="M12" i="2"/>
  <c r="N12" i="2"/>
  <c r="P12" i="2"/>
  <c r="Q12" i="2"/>
  <c r="R12" i="2"/>
  <c r="T12" i="2"/>
  <c r="U12" i="2"/>
  <c r="V12" i="2"/>
  <c r="W12" i="2"/>
  <c r="Y12" i="2"/>
  <c r="Z12" i="2"/>
  <c r="AA12" i="2"/>
  <c r="K13" i="2"/>
  <c r="L13" i="2"/>
  <c r="M13" i="2"/>
  <c r="N13" i="2"/>
  <c r="P13" i="2"/>
  <c r="Q13" i="2"/>
  <c r="R13" i="2"/>
  <c r="T13" i="2"/>
  <c r="U13" i="2"/>
  <c r="V13" i="2"/>
  <c r="W13" i="2"/>
  <c r="Y13" i="2"/>
  <c r="Z13" i="2"/>
  <c r="AA13" i="2"/>
  <c r="K14" i="2"/>
  <c r="L14" i="2"/>
  <c r="M14" i="2"/>
  <c r="N14" i="2"/>
  <c r="P14" i="2"/>
  <c r="Q14" i="2"/>
  <c r="R14" i="2"/>
  <c r="T14" i="2"/>
  <c r="U14" i="2"/>
  <c r="V14" i="2"/>
  <c r="W14" i="2"/>
  <c r="Y14" i="2"/>
  <c r="Z14" i="2"/>
  <c r="AA14" i="2"/>
  <c r="K15" i="2"/>
  <c r="L15" i="2"/>
  <c r="M15" i="2"/>
  <c r="N15" i="2"/>
  <c r="P15" i="2"/>
  <c r="Q15" i="2"/>
  <c r="R15" i="2"/>
  <c r="T15" i="2"/>
  <c r="U15" i="2"/>
  <c r="V15" i="2"/>
  <c r="W15" i="2"/>
  <c r="Y15" i="2"/>
  <c r="Z15" i="2"/>
  <c r="AA15" i="2"/>
  <c r="K16" i="2"/>
  <c r="L16" i="2"/>
  <c r="M16" i="2"/>
  <c r="N16" i="2"/>
  <c r="P16" i="2"/>
  <c r="Q16" i="2"/>
  <c r="R16" i="2"/>
  <c r="T16" i="2"/>
  <c r="U16" i="2"/>
  <c r="V16" i="2"/>
  <c r="W16" i="2"/>
  <c r="Y16" i="2"/>
  <c r="Z16" i="2"/>
  <c r="AA16" i="2"/>
  <c r="K17" i="2"/>
  <c r="L17" i="2"/>
  <c r="M17" i="2"/>
  <c r="N17" i="2"/>
  <c r="P17" i="2"/>
  <c r="Q17" i="2"/>
  <c r="R17" i="2"/>
  <c r="T17" i="2"/>
  <c r="U17" i="2"/>
  <c r="V17" i="2"/>
  <c r="W17" i="2"/>
  <c r="Y17" i="2"/>
  <c r="Z17" i="2"/>
  <c r="AA17" i="2"/>
  <c r="K18" i="2"/>
  <c r="L18" i="2"/>
  <c r="M18" i="2"/>
  <c r="N18" i="2"/>
  <c r="P18" i="2"/>
  <c r="Q18" i="2"/>
  <c r="R18" i="2"/>
  <c r="T18" i="2"/>
  <c r="U18" i="2"/>
  <c r="V18" i="2"/>
  <c r="W18" i="2"/>
  <c r="Y18" i="2"/>
  <c r="Z18" i="2"/>
  <c r="AA18" i="2"/>
  <c r="K19" i="2"/>
  <c r="L19" i="2"/>
  <c r="M19" i="2"/>
  <c r="N19" i="2"/>
  <c r="P19" i="2"/>
  <c r="Q19" i="2"/>
  <c r="R19" i="2"/>
  <c r="T19" i="2"/>
  <c r="U19" i="2"/>
  <c r="V19" i="2"/>
  <c r="W19" i="2"/>
  <c r="Y19" i="2"/>
  <c r="Z19" i="2"/>
  <c r="AA19" i="2"/>
  <c r="K21" i="2"/>
  <c r="L21" i="2"/>
  <c r="M21" i="2"/>
  <c r="N21" i="2"/>
  <c r="P21" i="2"/>
  <c r="Q21" i="2"/>
  <c r="R21" i="2"/>
  <c r="T21" i="2"/>
  <c r="U21" i="2"/>
  <c r="V21" i="2"/>
  <c r="W21" i="2"/>
  <c r="Y21" i="2"/>
  <c r="Z21" i="2"/>
  <c r="AA21" i="2"/>
  <c r="K22" i="2"/>
  <c r="L22" i="2"/>
  <c r="M22" i="2"/>
  <c r="N22" i="2"/>
  <c r="P22" i="2"/>
  <c r="Q22" i="2"/>
  <c r="R22" i="2"/>
  <c r="T22" i="2"/>
  <c r="U22" i="2"/>
  <c r="V22" i="2"/>
  <c r="W22" i="2"/>
  <c r="Y22" i="2"/>
  <c r="Z22" i="2"/>
  <c r="AA22" i="2"/>
  <c r="K23" i="2"/>
  <c r="L23" i="2"/>
  <c r="M23" i="2"/>
  <c r="N23" i="2"/>
  <c r="P23" i="2"/>
  <c r="Q23" i="2"/>
  <c r="R23" i="2"/>
  <c r="T23" i="2"/>
  <c r="U23" i="2"/>
  <c r="V23" i="2"/>
  <c r="W23" i="2"/>
  <c r="Y23" i="2"/>
  <c r="Z23" i="2"/>
  <c r="AA23" i="2"/>
  <c r="K24" i="2"/>
  <c r="L24" i="2"/>
  <c r="M24" i="2"/>
  <c r="N24" i="2"/>
  <c r="P24" i="2"/>
  <c r="Q24" i="2"/>
  <c r="R24" i="2"/>
  <c r="T24" i="2"/>
  <c r="U24" i="2"/>
  <c r="V24" i="2"/>
  <c r="W24" i="2"/>
  <c r="Y24" i="2"/>
  <c r="Z24" i="2"/>
  <c r="AA24" i="2"/>
  <c r="K25" i="2"/>
  <c r="L25" i="2"/>
  <c r="M25" i="2"/>
  <c r="N25" i="2"/>
  <c r="P25" i="2"/>
  <c r="Q25" i="2"/>
  <c r="R25" i="2"/>
  <c r="T25" i="2"/>
  <c r="U25" i="2"/>
  <c r="V25" i="2"/>
  <c r="W25" i="2"/>
  <c r="Y25" i="2"/>
  <c r="Z25" i="2"/>
  <c r="AA25" i="2"/>
  <c r="K26" i="2"/>
  <c r="L26" i="2"/>
  <c r="M26" i="2"/>
  <c r="N26" i="2"/>
  <c r="P26" i="2"/>
  <c r="Q26" i="2"/>
  <c r="R26" i="2"/>
  <c r="T26" i="2"/>
  <c r="U26" i="2"/>
  <c r="V26" i="2"/>
  <c r="W26" i="2"/>
  <c r="Y26" i="2"/>
  <c r="Z26" i="2"/>
  <c r="AA26" i="2"/>
  <c r="K27" i="2"/>
  <c r="L27" i="2"/>
  <c r="M27" i="2"/>
  <c r="N27" i="2"/>
  <c r="P27" i="2"/>
  <c r="Q27" i="2"/>
  <c r="R27" i="2"/>
  <c r="T27" i="2"/>
  <c r="U27" i="2"/>
  <c r="V27" i="2"/>
  <c r="W27" i="2"/>
  <c r="Y27" i="2"/>
  <c r="Z27" i="2"/>
  <c r="AA27" i="2"/>
  <c r="K28" i="2"/>
  <c r="L28" i="2"/>
  <c r="M28" i="2"/>
  <c r="N28" i="2"/>
  <c r="P28" i="2"/>
  <c r="Q28" i="2"/>
  <c r="R28" i="2"/>
  <c r="T28" i="2"/>
  <c r="U28" i="2"/>
  <c r="V28" i="2"/>
  <c r="W28" i="2"/>
  <c r="Y28" i="2"/>
  <c r="Z28" i="2"/>
  <c r="AA28" i="2"/>
  <c r="K29" i="2"/>
  <c r="L29" i="2"/>
  <c r="M29" i="2"/>
  <c r="N29" i="2"/>
  <c r="P29" i="2"/>
  <c r="Q29" i="2"/>
  <c r="R29" i="2"/>
  <c r="T29" i="2"/>
  <c r="U29" i="2"/>
  <c r="V29" i="2"/>
  <c r="W29" i="2"/>
  <c r="Y29" i="2"/>
  <c r="Z29" i="2"/>
  <c r="AA29" i="2"/>
  <c r="K30" i="2"/>
  <c r="L30" i="2"/>
  <c r="M30" i="2"/>
  <c r="N30" i="2"/>
  <c r="P30" i="2"/>
  <c r="Q30" i="2"/>
  <c r="R30" i="2"/>
  <c r="T30" i="2"/>
  <c r="U30" i="2"/>
  <c r="V30" i="2"/>
  <c r="W30" i="2"/>
  <c r="Y30" i="2"/>
  <c r="Z30" i="2"/>
  <c r="AA30" i="2"/>
  <c r="K31" i="2"/>
  <c r="L31" i="2"/>
  <c r="M31" i="2"/>
  <c r="N31" i="2"/>
  <c r="P31" i="2"/>
  <c r="Q31" i="2"/>
  <c r="R31" i="2"/>
  <c r="T31" i="2"/>
  <c r="U31" i="2"/>
  <c r="V31" i="2"/>
  <c r="W31" i="2"/>
  <c r="Y31" i="2"/>
  <c r="Z31" i="2"/>
  <c r="AA31" i="2"/>
  <c r="K32" i="2"/>
  <c r="L32" i="2"/>
  <c r="M32" i="2"/>
  <c r="N32" i="2"/>
  <c r="P32" i="2"/>
  <c r="Q32" i="2"/>
  <c r="R32" i="2"/>
  <c r="T32" i="2"/>
  <c r="U32" i="2"/>
  <c r="V32" i="2"/>
  <c r="W32" i="2"/>
  <c r="Y32" i="2"/>
  <c r="Z32" i="2"/>
  <c r="AA32" i="2"/>
  <c r="K33" i="2"/>
  <c r="L33" i="2"/>
  <c r="M33" i="2"/>
  <c r="N33" i="2"/>
  <c r="P33" i="2"/>
  <c r="Q33" i="2"/>
  <c r="R33" i="2"/>
  <c r="T33" i="2"/>
  <c r="U33" i="2"/>
  <c r="V33" i="2"/>
  <c r="W33" i="2"/>
  <c r="Y33" i="2"/>
  <c r="Z33" i="2"/>
  <c r="AA33" i="2"/>
  <c r="K34" i="2"/>
  <c r="L34" i="2"/>
  <c r="M34" i="2"/>
  <c r="N34" i="2"/>
  <c r="P34" i="2"/>
  <c r="Q34" i="2"/>
  <c r="R34" i="2"/>
  <c r="T34" i="2"/>
  <c r="U34" i="2"/>
  <c r="V34" i="2"/>
  <c r="W34" i="2"/>
  <c r="Y34" i="2"/>
  <c r="Z34" i="2"/>
  <c r="AA34" i="2"/>
  <c r="K35" i="2"/>
  <c r="L35" i="2"/>
  <c r="M35" i="2"/>
  <c r="N35" i="2"/>
  <c r="P35" i="2"/>
  <c r="Q35" i="2"/>
  <c r="R35" i="2"/>
  <c r="T35" i="2"/>
  <c r="U35" i="2"/>
  <c r="V35" i="2"/>
  <c r="W35" i="2"/>
  <c r="Y35" i="2"/>
  <c r="Z35" i="2"/>
  <c r="AA35" i="2"/>
  <c r="K36" i="2"/>
  <c r="L36" i="2"/>
  <c r="M36" i="2"/>
  <c r="N36" i="2"/>
  <c r="P36" i="2"/>
  <c r="Q36" i="2"/>
  <c r="R36" i="2"/>
  <c r="T36" i="2"/>
  <c r="U36" i="2"/>
  <c r="V36" i="2"/>
  <c r="W36" i="2"/>
  <c r="Y36" i="2"/>
  <c r="Z36" i="2"/>
  <c r="AA36" i="2"/>
  <c r="K37" i="2"/>
  <c r="L37" i="2"/>
  <c r="M37" i="2"/>
  <c r="N37" i="2"/>
  <c r="P37" i="2"/>
  <c r="Q37" i="2"/>
  <c r="R37" i="2"/>
  <c r="T37" i="2"/>
  <c r="U37" i="2"/>
  <c r="V37" i="2"/>
  <c r="W37" i="2"/>
  <c r="Y37" i="2"/>
  <c r="Z37" i="2"/>
  <c r="AA37" i="2"/>
  <c r="K38" i="2"/>
  <c r="L38" i="2"/>
  <c r="M38" i="2"/>
  <c r="N38" i="2"/>
  <c r="P38" i="2"/>
  <c r="Q38" i="2"/>
  <c r="R38" i="2"/>
  <c r="T38" i="2"/>
  <c r="U38" i="2"/>
  <c r="V38" i="2"/>
  <c r="W38" i="2"/>
  <c r="Y38" i="2"/>
  <c r="Z38" i="2"/>
  <c r="AA38" i="2"/>
  <c r="K39" i="2"/>
  <c r="L39" i="2"/>
  <c r="M39" i="2"/>
  <c r="N39" i="2"/>
  <c r="P39" i="2"/>
  <c r="Q39" i="2"/>
  <c r="R39" i="2"/>
  <c r="T39" i="2"/>
  <c r="U39" i="2"/>
  <c r="V39" i="2"/>
  <c r="W39" i="2"/>
  <c r="Y39" i="2"/>
  <c r="Z39" i="2"/>
  <c r="AA39" i="2"/>
  <c r="K40" i="2"/>
  <c r="L40" i="2"/>
  <c r="M40" i="2"/>
  <c r="N40" i="2"/>
  <c r="P40" i="2"/>
  <c r="Q40" i="2"/>
  <c r="R40" i="2"/>
  <c r="T40" i="2"/>
  <c r="U40" i="2"/>
  <c r="V40" i="2"/>
  <c r="W40" i="2"/>
  <c r="Y40" i="2"/>
  <c r="Z40" i="2"/>
  <c r="AA40" i="2"/>
  <c r="K41" i="2"/>
  <c r="L41" i="2"/>
  <c r="M41" i="2"/>
  <c r="N41" i="2"/>
  <c r="P41" i="2"/>
  <c r="Q41" i="2"/>
  <c r="R41" i="2"/>
  <c r="T41" i="2"/>
  <c r="U41" i="2"/>
  <c r="V41" i="2"/>
  <c r="W41" i="2"/>
  <c r="Y41" i="2"/>
  <c r="Z41" i="2"/>
  <c r="AA41" i="2"/>
  <c r="K42" i="2"/>
  <c r="L42" i="2"/>
  <c r="M42" i="2"/>
  <c r="N42" i="2"/>
  <c r="P42" i="2"/>
  <c r="Q42" i="2"/>
  <c r="R42" i="2"/>
  <c r="T42" i="2"/>
  <c r="U42" i="2"/>
  <c r="V42" i="2"/>
  <c r="W42" i="2"/>
  <c r="Y42" i="2"/>
  <c r="Z42" i="2"/>
  <c r="AA42" i="2"/>
  <c r="K43" i="2"/>
  <c r="L43" i="2"/>
  <c r="M43" i="2"/>
  <c r="N43" i="2"/>
  <c r="P43" i="2"/>
  <c r="Q43" i="2"/>
  <c r="R43" i="2"/>
  <c r="T43" i="2"/>
  <c r="U43" i="2"/>
  <c r="V43" i="2"/>
  <c r="W43" i="2"/>
  <c r="Y43" i="2"/>
  <c r="Z43" i="2"/>
  <c r="AA43" i="2"/>
  <c r="K44" i="2"/>
  <c r="L44" i="2"/>
  <c r="M44" i="2"/>
  <c r="N44" i="2"/>
  <c r="P44" i="2"/>
  <c r="Q44" i="2"/>
  <c r="R44" i="2"/>
  <c r="T44" i="2"/>
  <c r="U44" i="2"/>
  <c r="V44" i="2"/>
  <c r="W44" i="2"/>
  <c r="Y44" i="2"/>
  <c r="Z44" i="2"/>
  <c r="AA44" i="2"/>
  <c r="K45" i="2"/>
  <c r="L45" i="2"/>
  <c r="M45" i="2"/>
  <c r="N45" i="2"/>
  <c r="P45" i="2"/>
  <c r="Q45" i="2"/>
  <c r="R45" i="2"/>
  <c r="T45" i="2"/>
  <c r="U45" i="2"/>
  <c r="V45" i="2"/>
  <c r="W45" i="2"/>
  <c r="Y45" i="2"/>
  <c r="Z45" i="2"/>
  <c r="AA45" i="2"/>
  <c r="K46" i="2"/>
  <c r="L46" i="2"/>
  <c r="M46" i="2"/>
  <c r="N46" i="2"/>
  <c r="P46" i="2"/>
  <c r="Q46" i="2"/>
  <c r="R46" i="2"/>
  <c r="T46" i="2"/>
  <c r="U46" i="2"/>
  <c r="V46" i="2"/>
  <c r="W46" i="2"/>
  <c r="Y46" i="2"/>
  <c r="Z46" i="2"/>
  <c r="AA46" i="2"/>
  <c r="K47" i="2"/>
  <c r="L47" i="2"/>
  <c r="M47" i="2"/>
  <c r="N47" i="2"/>
  <c r="P47" i="2"/>
  <c r="Q47" i="2"/>
  <c r="R47" i="2"/>
  <c r="T47" i="2"/>
  <c r="U47" i="2"/>
  <c r="V47" i="2"/>
  <c r="W47" i="2"/>
  <c r="Y47" i="2"/>
  <c r="Z47" i="2"/>
  <c r="AA47" i="2"/>
  <c r="K48" i="2"/>
  <c r="L48" i="2"/>
  <c r="M48" i="2"/>
  <c r="N48" i="2"/>
  <c r="P48" i="2"/>
  <c r="Q48" i="2"/>
  <c r="R48" i="2"/>
  <c r="T48" i="2"/>
  <c r="U48" i="2"/>
  <c r="V48" i="2"/>
  <c r="W48" i="2"/>
  <c r="Y48" i="2"/>
  <c r="Z48" i="2"/>
  <c r="AA48" i="2"/>
  <c r="K49" i="2"/>
  <c r="L49" i="2"/>
  <c r="M49" i="2"/>
  <c r="N49" i="2"/>
  <c r="P49" i="2"/>
  <c r="Q49" i="2"/>
  <c r="R49" i="2"/>
  <c r="T49" i="2"/>
  <c r="U49" i="2"/>
  <c r="V49" i="2"/>
  <c r="W49" i="2"/>
  <c r="Y49" i="2"/>
  <c r="Z49" i="2"/>
  <c r="AA49" i="2"/>
  <c r="K50" i="2"/>
  <c r="L50" i="2"/>
  <c r="M50" i="2"/>
  <c r="N50" i="2"/>
  <c r="P50" i="2"/>
  <c r="Q50" i="2"/>
  <c r="R50" i="2"/>
  <c r="T50" i="2"/>
  <c r="U50" i="2"/>
  <c r="V50" i="2"/>
  <c r="W50" i="2"/>
  <c r="Y50" i="2"/>
  <c r="Z50" i="2"/>
  <c r="AA50" i="2"/>
  <c r="K51" i="2"/>
  <c r="L51" i="2"/>
  <c r="M51" i="2"/>
  <c r="N51" i="2"/>
  <c r="P51" i="2"/>
  <c r="Q51" i="2"/>
  <c r="R51" i="2"/>
  <c r="T51" i="2"/>
  <c r="U51" i="2"/>
  <c r="V51" i="2"/>
  <c r="W51" i="2"/>
  <c r="Y51" i="2"/>
  <c r="Z51" i="2"/>
  <c r="AA51" i="2"/>
  <c r="K52" i="2"/>
  <c r="L52" i="2"/>
  <c r="M52" i="2"/>
  <c r="N52" i="2"/>
  <c r="P52" i="2"/>
  <c r="Q52" i="2"/>
  <c r="R52" i="2"/>
  <c r="T52" i="2"/>
  <c r="U52" i="2"/>
  <c r="V52" i="2"/>
  <c r="W52" i="2"/>
  <c r="Y52" i="2"/>
  <c r="Z52" i="2"/>
  <c r="AA52" i="2"/>
  <c r="K53" i="2"/>
  <c r="L53" i="2"/>
  <c r="M53" i="2"/>
  <c r="N53" i="2"/>
  <c r="P53" i="2"/>
  <c r="Q53" i="2"/>
  <c r="R53" i="2"/>
  <c r="T53" i="2"/>
  <c r="U53" i="2"/>
  <c r="V53" i="2"/>
  <c r="W53" i="2"/>
  <c r="Y53" i="2"/>
  <c r="Z53" i="2"/>
  <c r="AA53" i="2"/>
  <c r="K54" i="2"/>
  <c r="L54" i="2"/>
  <c r="M54" i="2"/>
  <c r="N54" i="2"/>
  <c r="P54" i="2"/>
  <c r="Q54" i="2"/>
  <c r="R54" i="2"/>
  <c r="T54" i="2"/>
  <c r="U54" i="2"/>
  <c r="V54" i="2"/>
  <c r="W54" i="2"/>
  <c r="Y54" i="2"/>
  <c r="Z54" i="2"/>
  <c r="AA54" i="2"/>
  <c r="K55" i="2"/>
  <c r="L55" i="2"/>
  <c r="M55" i="2"/>
  <c r="N55" i="2"/>
  <c r="P55" i="2"/>
  <c r="Q55" i="2"/>
  <c r="R55" i="2"/>
  <c r="T55" i="2"/>
  <c r="U55" i="2"/>
  <c r="V55" i="2"/>
  <c r="W55" i="2"/>
  <c r="Y55" i="2"/>
  <c r="Z55" i="2"/>
  <c r="AA55" i="2"/>
  <c r="K56" i="2"/>
  <c r="L56" i="2"/>
  <c r="M56" i="2"/>
  <c r="N56" i="2"/>
  <c r="P56" i="2"/>
  <c r="Q56" i="2"/>
  <c r="R56" i="2"/>
  <c r="T56" i="2"/>
  <c r="U56" i="2"/>
  <c r="V56" i="2"/>
  <c r="W56" i="2"/>
  <c r="Y56" i="2"/>
  <c r="Z56" i="2"/>
  <c r="AA56" i="2"/>
  <c r="AA6" i="2"/>
  <c r="Z6" i="2"/>
  <c r="Y6" i="2"/>
  <c r="W6" i="2"/>
  <c r="V6" i="2"/>
  <c r="U6" i="2"/>
  <c r="T6" i="2"/>
  <c r="R6" i="2"/>
  <c r="Q6" i="2"/>
  <c r="P6" i="2"/>
  <c r="N6" i="2"/>
  <c r="M6" i="2"/>
  <c r="L6" i="2"/>
  <c r="K6" i="2"/>
  <c r="AB7" i="2" l="1"/>
  <c r="X51" i="2"/>
  <c r="AQ60" i="1" s="1"/>
  <c r="X43" i="2"/>
  <c r="AQ52" i="1" s="1"/>
  <c r="X35" i="2"/>
  <c r="AQ44" i="1" s="1"/>
  <c r="X27" i="2"/>
  <c r="AQ36" i="1" s="1"/>
  <c r="X53" i="2"/>
  <c r="AQ62" i="1" s="1"/>
  <c r="X47" i="2"/>
  <c r="AQ56" i="1" s="1"/>
  <c r="X45" i="2"/>
  <c r="AQ54" i="1" s="1"/>
  <c r="AB35" i="2"/>
  <c r="AR44" i="1" s="1"/>
  <c r="X31" i="2"/>
  <c r="AQ40" i="1" s="1"/>
  <c r="X29" i="2"/>
  <c r="AQ38" i="1" s="1"/>
  <c r="X12" i="2"/>
  <c r="AQ21" i="1" s="1"/>
  <c r="AB55" i="2"/>
  <c r="AR64" i="1" s="1"/>
  <c r="AB47" i="2"/>
  <c r="AR56" i="1" s="1"/>
  <c r="AB39" i="2"/>
  <c r="AR48" i="1" s="1"/>
  <c r="AB31" i="2"/>
  <c r="AR40" i="1" s="1"/>
  <c r="AB21" i="2"/>
  <c r="AR30" i="1" s="1"/>
  <c r="AB18" i="2"/>
  <c r="AR27" i="1" s="1"/>
  <c r="X18" i="2"/>
  <c r="AQ27" i="1" s="1"/>
  <c r="O17" i="2"/>
  <c r="AO26" i="1" s="1"/>
  <c r="AB16" i="2"/>
  <c r="AR25" i="1" s="1"/>
  <c r="AB12" i="2"/>
  <c r="AR21" i="1" s="1"/>
  <c r="AB51" i="2"/>
  <c r="AR60" i="1" s="1"/>
  <c r="AB43" i="2"/>
  <c r="AR52" i="1" s="1"/>
  <c r="X39" i="2"/>
  <c r="AQ48" i="1" s="1"/>
  <c r="X37" i="2"/>
  <c r="AQ46" i="1" s="1"/>
  <c r="AB27" i="2"/>
  <c r="AR36" i="1" s="1"/>
  <c r="X55" i="2"/>
  <c r="AQ64" i="1" s="1"/>
  <c r="AB53" i="2"/>
  <c r="AR62" i="1" s="1"/>
  <c r="O46" i="2"/>
  <c r="AO55" i="1" s="1"/>
  <c r="AB37" i="2"/>
  <c r="AR46" i="1" s="1"/>
  <c r="O30" i="2"/>
  <c r="AO39" i="1" s="1"/>
  <c r="X19" i="2"/>
  <c r="AQ28" i="1" s="1"/>
  <c r="S10" i="2"/>
  <c r="AP19" i="1" s="1"/>
  <c r="O10" i="2"/>
  <c r="AO19" i="1" s="1"/>
  <c r="X56" i="2"/>
  <c r="AQ65" i="1" s="1"/>
  <c r="X49" i="2"/>
  <c r="AQ58" i="1" s="1"/>
  <c r="X41" i="2"/>
  <c r="AQ50" i="1" s="1"/>
  <c r="X33" i="2"/>
  <c r="AQ42" i="1" s="1"/>
  <c r="S25" i="2"/>
  <c r="AP34" i="1" s="1"/>
  <c r="O25" i="2"/>
  <c r="AO34" i="1" s="1"/>
  <c r="AB23" i="2"/>
  <c r="AR32" i="1" s="1"/>
  <c r="AB13" i="2"/>
  <c r="AR22" i="1" s="1"/>
  <c r="O11" i="2"/>
  <c r="AO20" i="1" s="1"/>
  <c r="AB10" i="2"/>
  <c r="AR19" i="1" s="1"/>
  <c r="AB8" i="2"/>
  <c r="AR17" i="1" s="1"/>
  <c r="O54" i="2"/>
  <c r="AB45" i="2"/>
  <c r="AR54" i="1" s="1"/>
  <c r="O38" i="2"/>
  <c r="AO47" i="1" s="1"/>
  <c r="AB29" i="2"/>
  <c r="AR38" i="1" s="1"/>
  <c r="AB22" i="2"/>
  <c r="AR31" i="1" s="1"/>
  <c r="S19" i="2"/>
  <c r="AP28" i="1" s="1"/>
  <c r="O50" i="2"/>
  <c r="AO59" i="1" s="1"/>
  <c r="AB49" i="2"/>
  <c r="AR58" i="1" s="1"/>
  <c r="O42" i="2"/>
  <c r="AO51" i="1" s="1"/>
  <c r="AB41" i="2"/>
  <c r="AR50" i="1" s="1"/>
  <c r="O34" i="2"/>
  <c r="AO43" i="1" s="1"/>
  <c r="AB33" i="2"/>
  <c r="AR42" i="1" s="1"/>
  <c r="O26" i="2"/>
  <c r="AO35" i="1" s="1"/>
  <c r="AB25" i="2"/>
  <c r="AR34" i="1" s="1"/>
  <c r="S16" i="2"/>
  <c r="AP25" i="1" s="1"/>
  <c r="O16" i="2"/>
  <c r="AO25" i="1" s="1"/>
  <c r="AB14" i="2"/>
  <c r="AR23" i="1" s="1"/>
  <c r="S49" i="2"/>
  <c r="AP58" i="1" s="1"/>
  <c r="S45" i="2"/>
  <c r="AP54" i="1" s="1"/>
  <c r="S37" i="2"/>
  <c r="AP46" i="1" s="1"/>
  <c r="X25" i="2"/>
  <c r="AQ34" i="1" s="1"/>
  <c r="O24" i="2"/>
  <c r="AO33" i="1" s="1"/>
  <c r="O23" i="2"/>
  <c r="AO32" i="1" s="1"/>
  <c r="AB19" i="2"/>
  <c r="AR28" i="1" s="1"/>
  <c r="X17" i="2"/>
  <c r="AQ26" i="1" s="1"/>
  <c r="S14" i="2"/>
  <c r="AP23" i="1" s="1"/>
  <c r="S11" i="2"/>
  <c r="AP20" i="1" s="1"/>
  <c r="O9" i="2"/>
  <c r="AO18" i="1" s="1"/>
  <c r="S8" i="2"/>
  <c r="AP17" i="1" s="1"/>
  <c r="O8" i="2"/>
  <c r="AO17" i="1" s="1"/>
  <c r="X24" i="2"/>
  <c r="AQ33" i="1" s="1"/>
  <c r="S24" i="2"/>
  <c r="AP33" i="1" s="1"/>
  <c r="X23" i="2"/>
  <c r="AQ32" i="1" s="1"/>
  <c r="O22" i="2"/>
  <c r="AO31" i="1" s="1"/>
  <c r="S21" i="2"/>
  <c r="AP30" i="1" s="1"/>
  <c r="O21" i="2"/>
  <c r="AO30" i="1" s="1"/>
  <c r="AB17" i="2"/>
  <c r="AR26" i="1" s="1"/>
  <c r="X15" i="2"/>
  <c r="AQ24" i="1" s="1"/>
  <c r="S15" i="2"/>
  <c r="AP24" i="1" s="1"/>
  <c r="X14" i="2"/>
  <c r="AQ23" i="1" s="1"/>
  <c r="O13" i="2"/>
  <c r="AO22" i="1" s="1"/>
  <c r="AB11" i="2"/>
  <c r="AR20" i="1" s="1"/>
  <c r="X9" i="2"/>
  <c r="AQ18" i="1" s="1"/>
  <c r="S9" i="2"/>
  <c r="AP18" i="1" s="1"/>
  <c r="X8" i="2"/>
  <c r="AQ17" i="1" s="1"/>
  <c r="O7" i="2"/>
  <c r="AO16" i="1" s="1"/>
  <c r="S53" i="2"/>
  <c r="AP62" i="1" s="1"/>
  <c r="S41" i="2"/>
  <c r="AP50" i="1" s="1"/>
  <c r="S33" i="2"/>
  <c r="AP42" i="1" s="1"/>
  <c r="S29" i="2"/>
  <c r="AP38" i="1" s="1"/>
  <c r="S23" i="2"/>
  <c r="AP32" i="1" s="1"/>
  <c r="S17" i="2"/>
  <c r="AP26" i="1" s="1"/>
  <c r="X16" i="2"/>
  <c r="AQ25" i="1" s="1"/>
  <c r="O15" i="2"/>
  <c r="AO24" i="1" s="1"/>
  <c r="O14" i="2"/>
  <c r="AO23" i="1" s="1"/>
  <c r="X11" i="2"/>
  <c r="AQ20" i="1" s="1"/>
  <c r="X10" i="2"/>
  <c r="AQ19" i="1" s="1"/>
  <c r="S56" i="2"/>
  <c r="AP65" i="1" s="1"/>
  <c r="S55" i="2"/>
  <c r="AP64" i="1" s="1"/>
  <c r="O55" i="2"/>
  <c r="AO64" i="1" s="1"/>
  <c r="X52" i="2"/>
  <c r="AQ61" i="1" s="1"/>
  <c r="S52" i="2"/>
  <c r="AP61" i="1" s="1"/>
  <c r="S51" i="2"/>
  <c r="AP60" i="1" s="1"/>
  <c r="O51" i="2"/>
  <c r="AO60" i="1" s="1"/>
  <c r="X48" i="2"/>
  <c r="AQ57" i="1" s="1"/>
  <c r="S48" i="2"/>
  <c r="AP57" i="1" s="1"/>
  <c r="S47" i="2"/>
  <c r="AP56" i="1" s="1"/>
  <c r="O47" i="2"/>
  <c r="AO56" i="1" s="1"/>
  <c r="X44" i="2"/>
  <c r="AQ53" i="1" s="1"/>
  <c r="S44" i="2"/>
  <c r="AP53" i="1" s="1"/>
  <c r="S43" i="2"/>
  <c r="AP52" i="1" s="1"/>
  <c r="O43" i="2"/>
  <c r="AO52" i="1" s="1"/>
  <c r="X40" i="2"/>
  <c r="AQ49" i="1" s="1"/>
  <c r="S40" i="2"/>
  <c r="AP49" i="1" s="1"/>
  <c r="S39" i="2"/>
  <c r="AP48" i="1" s="1"/>
  <c r="O39" i="2"/>
  <c r="AO48" i="1" s="1"/>
  <c r="X36" i="2"/>
  <c r="AQ45" i="1" s="1"/>
  <c r="S36" i="2"/>
  <c r="AP45" i="1" s="1"/>
  <c r="S35" i="2"/>
  <c r="AP44" i="1" s="1"/>
  <c r="O35" i="2"/>
  <c r="AO44" i="1" s="1"/>
  <c r="X32" i="2"/>
  <c r="AQ41" i="1" s="1"/>
  <c r="S32" i="2"/>
  <c r="AP41" i="1" s="1"/>
  <c r="S31" i="2"/>
  <c r="AP40" i="1" s="1"/>
  <c r="O31" i="2"/>
  <c r="AO40" i="1" s="1"/>
  <c r="X28" i="2"/>
  <c r="AQ37" i="1" s="1"/>
  <c r="S28" i="2"/>
  <c r="AP37" i="1" s="1"/>
  <c r="S27" i="2"/>
  <c r="AP36" i="1" s="1"/>
  <c r="O27" i="2"/>
  <c r="AO36" i="1" s="1"/>
  <c r="AB24" i="2"/>
  <c r="AR33" i="1" s="1"/>
  <c r="X22" i="2"/>
  <c r="AQ31" i="1" s="1"/>
  <c r="S22" i="2"/>
  <c r="AP31" i="1" s="1"/>
  <c r="X21" i="2"/>
  <c r="AQ30" i="1" s="1"/>
  <c r="O19" i="2"/>
  <c r="AO28" i="1" s="1"/>
  <c r="S18" i="2"/>
  <c r="AP27" i="1" s="1"/>
  <c r="O18" i="2"/>
  <c r="AO27" i="1" s="1"/>
  <c r="AB15" i="2"/>
  <c r="AR24" i="1" s="1"/>
  <c r="X13" i="2"/>
  <c r="AQ22" i="1" s="1"/>
  <c r="S13" i="2"/>
  <c r="AP22" i="1" s="1"/>
  <c r="S12" i="2"/>
  <c r="AP21" i="1" s="1"/>
  <c r="O12" i="2"/>
  <c r="AO21" i="1" s="1"/>
  <c r="AB9" i="2"/>
  <c r="AR18" i="1" s="1"/>
  <c r="X7" i="2"/>
  <c r="S7" i="2"/>
  <c r="AP16" i="1" s="1"/>
  <c r="AB56" i="2"/>
  <c r="AR65" i="1" s="1"/>
  <c r="AB52" i="2"/>
  <c r="AR61" i="1" s="1"/>
  <c r="AB48" i="2"/>
  <c r="AR57" i="1" s="1"/>
  <c r="AB44" i="2"/>
  <c r="AR53" i="1" s="1"/>
  <c r="AB40" i="2"/>
  <c r="AR49" i="1" s="1"/>
  <c r="AB36" i="2"/>
  <c r="AR45" i="1" s="1"/>
  <c r="AB32" i="2"/>
  <c r="AR41" i="1" s="1"/>
  <c r="AB28" i="2"/>
  <c r="AR37" i="1" s="1"/>
  <c r="S54" i="2"/>
  <c r="O53" i="2"/>
  <c r="AO62" i="1" s="1"/>
  <c r="X50" i="2"/>
  <c r="AQ59" i="1" s="1"/>
  <c r="S50" i="2"/>
  <c r="AP59" i="1" s="1"/>
  <c r="O49" i="2"/>
  <c r="AO58" i="1" s="1"/>
  <c r="X46" i="2"/>
  <c r="AQ55" i="1" s="1"/>
  <c r="S46" i="2"/>
  <c r="AP55" i="1" s="1"/>
  <c r="O45" i="2"/>
  <c r="AO54" i="1" s="1"/>
  <c r="X42" i="2"/>
  <c r="AQ51" i="1" s="1"/>
  <c r="S42" i="2"/>
  <c r="AP51" i="1" s="1"/>
  <c r="O41" i="2"/>
  <c r="AO50" i="1" s="1"/>
  <c r="AS50" i="1" s="1"/>
  <c r="X38" i="2"/>
  <c r="AQ47" i="1" s="1"/>
  <c r="S38" i="2"/>
  <c r="AP47" i="1" s="1"/>
  <c r="O37" i="2"/>
  <c r="AO46" i="1" s="1"/>
  <c r="X34" i="2"/>
  <c r="AQ43" i="1" s="1"/>
  <c r="S34" i="2"/>
  <c r="AP43" i="1" s="1"/>
  <c r="O33" i="2"/>
  <c r="AO42" i="1" s="1"/>
  <c r="X30" i="2"/>
  <c r="AQ39" i="1" s="1"/>
  <c r="S30" i="2"/>
  <c r="AP39" i="1" s="1"/>
  <c r="O29" i="2"/>
  <c r="AO38" i="1" s="1"/>
  <c r="X26" i="2"/>
  <c r="AQ35" i="1" s="1"/>
  <c r="S26" i="2"/>
  <c r="AP35" i="1" s="1"/>
  <c r="O56" i="2"/>
  <c r="AO65" i="1" s="1"/>
  <c r="AB54" i="2"/>
  <c r="AR63" i="1" s="1"/>
  <c r="X54" i="2"/>
  <c r="AQ63" i="1" s="1"/>
  <c r="O52" i="2"/>
  <c r="AO61" i="1" s="1"/>
  <c r="AB50" i="2"/>
  <c r="AR59" i="1" s="1"/>
  <c r="O48" i="2"/>
  <c r="AO57" i="1" s="1"/>
  <c r="AB46" i="2"/>
  <c r="AR55" i="1" s="1"/>
  <c r="O44" i="2"/>
  <c r="AO53" i="1" s="1"/>
  <c r="AB42" i="2"/>
  <c r="AR51" i="1" s="1"/>
  <c r="O40" i="2"/>
  <c r="AO49" i="1" s="1"/>
  <c r="AB38" i="2"/>
  <c r="AR47" i="1" s="1"/>
  <c r="O36" i="2"/>
  <c r="AO45" i="1" s="1"/>
  <c r="AB34" i="2"/>
  <c r="AR43" i="1" s="1"/>
  <c r="O32" i="2"/>
  <c r="AO41" i="1" s="1"/>
  <c r="AB30" i="2"/>
  <c r="AR39" i="1" s="1"/>
  <c r="O28" i="2"/>
  <c r="AO37" i="1" s="1"/>
  <c r="AB26" i="2"/>
  <c r="AR35" i="1" s="1"/>
  <c r="AS42" i="1" l="1"/>
  <c r="AS58" i="1"/>
  <c r="AS21" i="1"/>
  <c r="AS36" i="1"/>
  <c r="AS40" i="1"/>
  <c r="AS44" i="1"/>
  <c r="AS48" i="1"/>
  <c r="AS52" i="1"/>
  <c r="AS56" i="1"/>
  <c r="AS60" i="1"/>
  <c r="AS64" i="1"/>
  <c r="AS25" i="1"/>
  <c r="AP63" i="1"/>
  <c r="AS65" i="1"/>
  <c r="AQ16" i="1"/>
  <c r="AS24" i="1"/>
  <c r="AS31" i="1"/>
  <c r="AS33" i="1"/>
  <c r="AS20" i="1"/>
  <c r="AS39" i="1"/>
  <c r="AS26" i="1"/>
  <c r="AS37" i="1"/>
  <c r="AS45" i="1"/>
  <c r="AS53" i="1"/>
  <c r="AS61" i="1"/>
  <c r="AS46" i="1"/>
  <c r="AS62" i="1"/>
  <c r="AS28" i="1"/>
  <c r="AS22" i="1"/>
  <c r="AS35" i="1"/>
  <c r="AS51" i="1"/>
  <c r="AO63" i="1"/>
  <c r="AS30" i="1"/>
  <c r="AS18" i="1"/>
  <c r="AS55" i="1"/>
  <c r="AS41" i="1"/>
  <c r="AS49" i="1"/>
  <c r="AS57" i="1"/>
  <c r="AS38" i="1"/>
  <c r="AS54" i="1"/>
  <c r="AS27" i="1"/>
  <c r="AS23" i="1"/>
  <c r="AS32" i="1"/>
  <c r="AS43" i="1"/>
  <c r="AS59" i="1"/>
  <c r="AS47" i="1"/>
  <c r="AS34" i="1"/>
  <c r="AR16" i="1"/>
  <c r="AS19" i="1"/>
  <c r="AS17" i="1"/>
  <c r="AB6" i="2"/>
  <c r="AR15" i="1" s="1"/>
  <c r="X6" i="2"/>
  <c r="AQ15" i="1" s="1"/>
  <c r="S6" i="2"/>
  <c r="AP15" i="1" s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6" i="2"/>
  <c r="C10" i="2"/>
  <c r="C9" i="2"/>
  <c r="A1" i="2"/>
  <c r="C11" i="1"/>
  <c r="C8" i="2" l="1"/>
  <c r="B19" i="2"/>
  <c r="C19" i="2" s="1"/>
  <c r="B18" i="2"/>
  <c r="C18" i="2" s="1"/>
  <c r="B17" i="2"/>
  <c r="C17" i="2" s="1"/>
  <c r="AS16" i="1"/>
  <c r="AS63" i="1"/>
  <c r="E40" i="2"/>
  <c r="F40" i="2" s="1"/>
  <c r="A40" i="2" s="1"/>
  <c r="E33" i="2"/>
  <c r="F33" i="2" s="1"/>
  <c r="A33" i="2" s="1"/>
  <c r="E26" i="2"/>
  <c r="F26" i="2" s="1"/>
  <c r="A26" i="2" s="1"/>
  <c r="E46" i="2"/>
  <c r="F46" i="2" s="1"/>
  <c r="A46" i="2" s="1"/>
  <c r="E39" i="2"/>
  <c r="F39" i="2" s="1"/>
  <c r="A39" i="2" s="1"/>
  <c r="E32" i="2"/>
  <c r="F32" i="2" s="1"/>
  <c r="A32" i="2" s="1"/>
  <c r="E25" i="2"/>
  <c r="F25" i="2" s="1"/>
  <c r="A25" i="2" s="1"/>
  <c r="E45" i="2"/>
  <c r="F45" i="2" s="1"/>
  <c r="A45" i="2" s="1"/>
  <c r="E38" i="2"/>
  <c r="F38" i="2" s="1"/>
  <c r="A38" i="2" s="1"/>
  <c r="E31" i="2"/>
  <c r="F31" i="2" s="1"/>
  <c r="A31" i="2" s="1"/>
  <c r="E24" i="2"/>
  <c r="F24" i="2" s="1"/>
  <c r="A24" i="2" s="1"/>
  <c r="E44" i="2"/>
  <c r="F44" i="2" s="1"/>
  <c r="A44" i="2" s="1"/>
  <c r="E37" i="2"/>
  <c r="F37" i="2" s="1"/>
  <c r="A37" i="2" s="1"/>
  <c r="E27" i="2"/>
  <c r="F27" i="2" s="1"/>
  <c r="A27" i="2" s="1"/>
  <c r="O6" i="2"/>
  <c r="B16" i="2" s="1"/>
  <c r="C16" i="2" s="1"/>
  <c r="AO15" i="1" l="1"/>
  <c r="AS15" i="1" s="1"/>
  <c r="B20" i="2"/>
</calcChain>
</file>

<file path=xl/comments1.xml><?xml version="1.0" encoding="utf-8"?>
<comments xmlns="http://schemas.openxmlformats.org/spreadsheetml/2006/main">
  <authors>
    <author>kpm43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SILA PILIH NAMA MURID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 xml:space="preserve">ULASAN GURU
</t>
        </r>
        <r>
          <rPr>
            <sz val="9"/>
            <color indexed="81"/>
            <rFont val="Tahoma"/>
            <family val="2"/>
          </rPr>
          <t>Sila isikan ulasan keseluruhan oleh guru terhadap murid.</t>
        </r>
      </text>
    </comment>
  </commentList>
</comments>
</file>

<file path=xl/sharedStrings.xml><?xml version="1.0" encoding="utf-8"?>
<sst xmlns="http://schemas.openxmlformats.org/spreadsheetml/2006/main" count="472" uniqueCount="383">
  <si>
    <t>BIL.</t>
  </si>
  <si>
    <t>NAMA MURID</t>
  </si>
  <si>
    <t>KEMAHIRAN MENDENGAR DAN BERTUTUR</t>
  </si>
  <si>
    <t>KEMAHIRAN MEMBACA</t>
  </si>
  <si>
    <t>KEMAHIRAN MENULIS</t>
  </si>
  <si>
    <t>TATABAHASA</t>
  </si>
  <si>
    <t>ALAMAT SEKOLAH:</t>
  </si>
  <si>
    <t>GURU MATA PELAJARAN:</t>
  </si>
  <si>
    <t>NAMA SEKOLAH:</t>
  </si>
  <si>
    <t>L</t>
  </si>
  <si>
    <t>P</t>
  </si>
  <si>
    <t>KELAS:</t>
  </si>
  <si>
    <t>PENTAKSIRAN MATA PELAJARAN MODUL ELEKTIF BAHASA ARAB KSSR</t>
  </si>
  <si>
    <t>:</t>
  </si>
  <si>
    <t xml:space="preserve">Nama Murid </t>
  </si>
  <si>
    <t>Jantina</t>
  </si>
  <si>
    <t>Kelas</t>
  </si>
  <si>
    <t>Nama Guru</t>
  </si>
  <si>
    <t>Tarikh Pelaporan</t>
  </si>
  <si>
    <t>TARIKH:</t>
  </si>
  <si>
    <t>LELAKI</t>
  </si>
  <si>
    <t>PEREMPUAN</t>
  </si>
  <si>
    <t>TAHAP</t>
  </si>
  <si>
    <t>TAFSIRAN</t>
  </si>
  <si>
    <t>K1</t>
  </si>
  <si>
    <t>K2</t>
  </si>
  <si>
    <t>K3</t>
  </si>
  <si>
    <t>K5</t>
  </si>
  <si>
    <t>K6</t>
  </si>
  <si>
    <t>K4.1</t>
  </si>
  <si>
    <t>K4.2</t>
  </si>
  <si>
    <t>KEMAHIRAN</t>
  </si>
  <si>
    <t>Tatabahasa</t>
  </si>
  <si>
    <t>Membaca</t>
  </si>
  <si>
    <t>Menulis</t>
  </si>
  <si>
    <t>STANDARD KANDUNGAN</t>
  </si>
  <si>
    <t>1.1 Mendengar dan menyebut bunyi huruf.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</si>
  <si>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</si>
  <si>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</si>
  <si>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</si>
  <si>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</si>
  <si>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</si>
  <si>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</si>
  <si>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</si>
  <si>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</si>
  <si>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</si>
  <si>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</si>
  <si>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</si>
  <si>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</si>
  <si>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</si>
  <si>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</si>
  <si>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</si>
  <si>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</si>
  <si>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</si>
  <si>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</si>
  <si>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</si>
  <si>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</si>
  <si>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</si>
  <si>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</si>
  <si>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</si>
  <si>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</si>
  <si>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REKOD PENTAKSIRAN MODUL ELEKTIF BAHASA ARAB KSSR TAHUN 4</t>
  </si>
  <si>
    <t>Dengar Tutur</t>
  </si>
  <si>
    <t>Thp</t>
  </si>
  <si>
    <t>1.2 Mendengar dan menyebut perkataan serta ayat.</t>
  </si>
  <si>
    <t>1.3 Mendengar perenggan.</t>
  </si>
  <si>
    <t>1.4 Mendengar dan menyebut nombor dan bilangan.</t>
  </si>
  <si>
    <t>2.1 Membaca perkataan dan ayat.</t>
  </si>
  <si>
    <t>1. KEMAHIRAN DENGAR DAN TUTUR</t>
  </si>
  <si>
    <t>2. KEMAHIRAN MEMBACA</t>
  </si>
  <si>
    <t>2.2 Membaca perenggan.</t>
  </si>
  <si>
    <t>2.3 Membaca nombor dan bilangan.</t>
  </si>
  <si>
    <t>3. KEMAHIRAN MENULIS</t>
  </si>
  <si>
    <t>3.1 Menulis huruf.</t>
  </si>
  <si>
    <t>3.2 Menulis perkataan dan ayat.</t>
  </si>
  <si>
    <t>3.3 Menulis perenggan.</t>
  </si>
  <si>
    <t>3.4 Menulis nombor dan bilangan.</t>
  </si>
  <si>
    <t>4. TATABAHASA</t>
  </si>
  <si>
    <t>1. MENDENGAR &amp; BERTUTUR</t>
  </si>
  <si>
    <t>2. MEMBACA</t>
  </si>
  <si>
    <t>3. MENULIS</t>
  </si>
  <si>
    <r>
      <t xml:space="preserve">4.2 Mengenali </t>
    </r>
    <r>
      <rPr>
        <i/>
        <sz val="11"/>
        <color theme="1"/>
        <rFont val="Calibri"/>
        <family val="2"/>
        <scheme val="minor"/>
      </rPr>
      <t xml:space="preserve">Jama' Muzakar Salim, Jama' Muannath Salim </t>
    </r>
    <r>
      <rPr>
        <sz val="11"/>
        <color theme="1"/>
        <rFont val="Calibri"/>
        <family val="2"/>
        <scheme val="minor"/>
      </rPr>
      <t xml:space="preserve">dan </t>
    </r>
    <r>
      <rPr>
        <i/>
        <sz val="11"/>
        <color theme="1"/>
        <rFont val="Calibri"/>
        <family val="2"/>
        <scheme val="minor"/>
      </rPr>
      <t>Jamak Taksir</t>
    </r>
    <r>
      <rPr>
        <sz val="11"/>
        <color theme="1"/>
        <rFont val="Calibri"/>
        <family val="2"/>
        <scheme val="minor"/>
      </rPr>
      <t>.</t>
    </r>
  </si>
  <si>
    <r>
      <t xml:space="preserve">4.1 Mengenali </t>
    </r>
    <r>
      <rPr>
        <i/>
        <sz val="11"/>
        <color theme="1"/>
        <rFont val="Calibri"/>
        <family val="2"/>
        <scheme val="minor"/>
      </rPr>
      <t xml:space="preserve">Isim Mufrad </t>
    </r>
    <r>
      <rPr>
        <sz val="11"/>
        <color theme="1"/>
        <rFont val="Calibri"/>
        <family val="2"/>
        <scheme val="minor"/>
      </rPr>
      <t xml:space="preserve">dan </t>
    </r>
    <r>
      <rPr>
        <i/>
        <sz val="11"/>
        <color theme="1"/>
        <rFont val="Calibri"/>
        <family val="2"/>
        <scheme val="minor"/>
      </rPr>
      <t>Muthanna.</t>
    </r>
  </si>
  <si>
    <r>
      <t xml:space="preserve">4.3 Mengenali </t>
    </r>
    <r>
      <rPr>
        <i/>
        <sz val="11"/>
        <color theme="1"/>
        <rFont val="Calibri"/>
        <family val="2"/>
        <scheme val="minor"/>
      </rPr>
      <t xml:space="preserve">Dhomir Munfasil </t>
    </r>
    <r>
      <rPr>
        <sz val="11"/>
        <color theme="1"/>
        <rFont val="Calibri"/>
        <family val="2"/>
        <scheme val="minor"/>
      </rPr>
      <t xml:space="preserve">dan </t>
    </r>
    <r>
      <rPr>
        <i/>
        <sz val="11"/>
        <color theme="1"/>
        <rFont val="Calibri"/>
        <family val="2"/>
        <scheme val="minor"/>
      </rPr>
      <t>Dhomir Muttasil</t>
    </r>
    <r>
      <rPr>
        <sz val="11"/>
        <color theme="1"/>
        <rFont val="Calibri"/>
        <family val="2"/>
        <scheme val="minor"/>
      </rPr>
      <t>.</t>
    </r>
  </si>
  <si>
    <t>Berikut adalah pernyataan bagi tahap kemahiran yang telah dikuasai.</t>
  </si>
  <si>
    <t>TAHAP PENGUASAAN</t>
  </si>
  <si>
    <t>التعرف</t>
  </si>
  <si>
    <t>التعرف والفهم</t>
  </si>
  <si>
    <t>STANDARD PRESTASI</t>
  </si>
  <si>
    <t>DATA PERNYATAAN TAHAP PENGUASAAN PRESTASI MURID BAHASA ARAB KSSR TAHUN 4</t>
  </si>
  <si>
    <t>TAFSIRAN STANDARD PRESTASI (UMUM)</t>
  </si>
  <si>
    <t>TAFSIRAN STANDARD PRESTASI (BAHASA ARAB)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</si>
  <si>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(1.1.1,1.1.2)</t>
    </r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</si>
  <si>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(1.1.3)</t>
    </r>
  </si>
  <si>
    <r>
      <t xml:space="preserve">تعيين </t>
    </r>
    <r>
      <rPr>
        <sz val="11"/>
        <color rgb="FF000000"/>
        <rFont val="FirdausArabic"/>
        <charset val="178"/>
      </rPr>
      <t>أصوات الحروف المتماثلة المسموعة تعيينا صحيحا بإرشاد المعلم.</t>
    </r>
  </si>
  <si>
    <r>
      <t xml:space="preserve">تعيين </t>
    </r>
    <r>
      <rPr>
        <sz val="11"/>
        <color rgb="FF000000"/>
        <rFont val="FirdausArabic"/>
        <charset val="178"/>
      </rPr>
      <t>أصوات الحروف المتماثلة المسموعة تعيينا صحيحا واعيا.</t>
    </r>
  </si>
  <si>
    <r>
      <t xml:space="preserve">تعيين </t>
    </r>
    <r>
      <rPr>
        <sz val="12"/>
        <color rgb="FF000000"/>
        <rFont val="FirdausArabic"/>
        <charset val="178"/>
      </rPr>
      <t>أصوات الحروف المتماثلة المسموعة تعيينا صحيحا ثابتا.</t>
    </r>
  </si>
  <si>
    <r>
      <t xml:space="preserve">تعيين </t>
    </r>
    <r>
      <rPr>
        <sz val="11"/>
        <color rgb="FF000000"/>
        <rFont val="FirdausArabic"/>
        <charset val="178"/>
      </rPr>
      <t>أصوات الحروف المتماثلة المسموعة تعيينا صحيحا ثابتا ومناسبا بالمواقف.</t>
    </r>
  </si>
  <si>
    <r>
      <t xml:space="preserve">تعيين </t>
    </r>
    <r>
      <rPr>
        <sz val="11"/>
        <color rgb="FF000000"/>
        <rFont val="FirdausArabic"/>
        <charset val="178"/>
      </rPr>
      <t>أصوات الحروف المتماثلة المسموعة تعيينا صحيحا ثابتا ومناسبا بالمواقف ومتطوعا.</t>
    </r>
  </si>
  <si>
    <r>
      <t xml:space="preserve">تعيين </t>
    </r>
    <r>
      <rPr>
        <sz val="11"/>
        <color rgb="FF000000"/>
        <rFont val="FirdausArabic"/>
        <charset val="178"/>
      </rPr>
      <t>أصوات الحروف المتماثلة المسموعة تعيينا صحيحا ثابتا ومناسبا بالمواقف ومثاليا.</t>
    </r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</si>
  <si>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(1.1.4,1.1.5,1.1.6,1.1.7)</t>
    </r>
  </si>
  <si>
    <t>نطق أصوات الحروف المتماثلة المسموعة بحركاتها القصيرة والطويلة في الجمل الموسعة وتعيينها بطريق صحيح بإرشاد المعلم.</t>
  </si>
  <si>
    <t>نطق أصوات الحروف المتماثلة المسموعة بحركاتها القصيرة والطويلة في الجمل الموسعة وتعيينها بطريق صحيح واعيا.</t>
  </si>
  <si>
    <t>نطق أصوات الحروف المتماثلة المسموعة بحركاتها القصيرة والطويلة في الجمل الموسعة وتعيينها بطريق صحيح ثابتا.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</si>
  <si>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(1.2.1,1.2.2,1.2.3,1.2.4,1.2.5,1.2.6,1.2.7)</t>
    </r>
  </si>
  <si>
    <t>ترديد الجمل الموسعة المسموعة فيها الحروف المشددة، و(أل) الشمسية و(أل) القمرية ترديدا صحيحا مع مراعاة النبر والتنغيم بإرشاد المعلم.</t>
  </si>
  <si>
    <t>ترديد الجمل الموسعة المسموعة فيها الحروف المشددة، و(أل) الشمسية و(أل) القمرية ترديدا صحيحا مع مراعاة النبر والتنغيم واعيا.</t>
  </si>
  <si>
    <t>ترديد الجمل الموسعة المسموعة فيها الحروف المشددة، و(أل) الشمسية و(أل) القمرية ترديدا صحيحا مع مراعاة النبر والتنغيم ثابتا.</t>
  </si>
  <si>
    <t>نطق الجمل الموسعة فيها الحروف المشددة، و(أل) الشمسية و(أل) القمرية نطقا صحيحا مع مراعاة النبر والتنغيم بإرشاد المعلم.</t>
  </si>
  <si>
    <t>نطق الجمل الموسعة فيها الحروف المشددة، و(أل) الشمسية و(أل) القمرية نطقا صحيحا مع مراعاة النبر والتنغيم واعيا.</t>
  </si>
  <si>
    <t>نطق الجمل الموسعة فيها الحروف المشددة، و(أل) الشمسية و(أل) القمرية نطقا صحيحا مع مراعاة النبر والتنغيم ثابتا.</t>
  </si>
  <si>
    <t>نطق الجمل الموسعة فيها الحروف المشددة، و(أل) الشمسية و(أل) القمرية نطقا صحيحا مع مراعاة النبر والتنغيم ثابتا ومناسبا بالمواقف.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</si>
  <si>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(1.2.8)</t>
    </r>
  </si>
  <si>
    <t>الرد على العبارات المتداولة المسموعة أو الاستجابة لها بطريق صحيح مع إرشاد المعلم.</t>
  </si>
  <si>
    <t>الرد على العبارات المتداولة المسموعة أو الاستجابة لها بطريق صحيح واعيا.</t>
  </si>
  <si>
    <t>الرد على العبارات المتداولة المسموعة أو الاستجابة لها بطريق صحيح ثابتا.</t>
  </si>
  <si>
    <t>الرد على العبارات المتداولة المسموعة أو الاستجابة لها بطريق صحيح ثابتا ومناسبا بالمواقف.</t>
  </si>
  <si>
    <t>الرد على العبارات المتداولة المسموعة أو الاستجابة لها بطريق صحيح ثابتا ومناسبا بالمواقف ومتطوعا.</t>
  </si>
  <si>
    <t>الرد على العبارات المتداولة المسموعة أو الاستجابة لها بطريق صحيح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</si>
  <si>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(1.2.9)</t>
    </r>
  </si>
  <si>
    <t>استخدام العبارات المتداولة استخداما صحيحا شفويا بإرشاد المعلم.</t>
  </si>
  <si>
    <t>استخدام العبارات المتداولة استخداما صحيحا شفويا واعيا.</t>
  </si>
  <si>
    <t>استخدام العبارات المتداولة استخداما صحيحا شفويا ثابتا.</t>
  </si>
  <si>
    <t>استخدام العبارات المتداولة استخداما صحيحا شفويا ثابتا ومناسبا بالمواقف.</t>
  </si>
  <si>
    <r>
      <t xml:space="preserve">استخدام العبارات المتداولة استخداما صحيحا شفويا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 xml:space="preserve"> ومتطوعا.</t>
    </r>
  </si>
  <si>
    <r>
      <t>استخدام العبارات المتداولة استخداما صحيحا شفويا</t>
    </r>
    <r>
      <rPr>
        <sz val="11"/>
        <color rgb="FF000000"/>
        <rFont val="FirdausArabic"/>
        <charset val="178"/>
      </rPr>
      <t xml:space="preserve"> ثابتا ومناسبا بالمواقف</t>
    </r>
    <r>
      <rPr>
        <sz val="11"/>
        <color theme="1"/>
        <rFont val="FirdausArabic"/>
        <charset val="178"/>
      </rPr>
      <t xml:space="preserve"> ومثاليا.</t>
    </r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</si>
  <si>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(1.2.10)</t>
    </r>
  </si>
  <si>
    <t>ترديد الحكم والأمثال المسموعة ترديدا صحيحا بإرشاد المعلم.</t>
  </si>
  <si>
    <t>ترديد الحكم والأمثال المسموعة ترديدا صحيحا واعيا.</t>
  </si>
  <si>
    <t>ترديد الحكم والأمثال المسموعة ترديدا صحيحا ثابتا.</t>
  </si>
  <si>
    <t>ترديد الحكم والأمثال المسموعة ترديدا صحيحا ثابتا ومناسبا بالمواقف.</t>
  </si>
  <si>
    <t>ترديد الحكم والأمثال المسموعة ترديدا صحيحا ثابتا ومناسبا بالمواقف ومتطوعا.</t>
  </si>
  <si>
    <t>ترديد الحكم والأمثال المسموعة ترديدا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</si>
  <si>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(1.2.11)</t>
    </r>
  </si>
  <si>
    <t>تسميع الحكم والأمثال بطريق صحيح مع إرشاد المعلم.</t>
  </si>
  <si>
    <t>تسميع الحكم والأمثال بطريق صحيح واعيا.</t>
  </si>
  <si>
    <t>تسميع الحكم والأمثال بطريق صحيح ثابتا.</t>
  </si>
  <si>
    <t>تسميع الحكم والأمثال بطريق صحيح ثابتا ومناسبا بالمواقف.</t>
  </si>
  <si>
    <t>تسميع الحكم والأمثال بطريق صحيح ثابتا ومناسبا بالمواقف ومتطوعا</t>
  </si>
  <si>
    <t>تسميع الحكم والأمثال بطريق صحيح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</si>
  <si>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(1.2.12)</t>
    </r>
  </si>
  <si>
    <t>تسمية الأشياء والصور تسمية صحيحة شفويا بإرشاد المعلم.</t>
  </si>
  <si>
    <t>تسمية الأشياء والصور تسمية صحيحة شفويا واعيا.</t>
  </si>
  <si>
    <t>تسمية الأشياء والصور تسمية صحيحة شفويا ثابتا.</t>
  </si>
  <si>
    <t>تسمية الأشياء والصور تسمية صحيحة شفويا ثابتا ومناسبا بالمواقف.</t>
  </si>
  <si>
    <t>تسمية الأشياء والصور تسمية صحيحة شفويا ثابتا ومناسبا بالمواقف ومتطوعا.</t>
  </si>
  <si>
    <t>تسمية الأشياء والصور تسمية صحيحة شفويا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</si>
  <si>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(1.3.1)</t>
    </r>
  </si>
  <si>
    <t>ترديد الفقرات البسيطة المسموعة ترديدا صحيحا بإرشاد المعلم.</t>
  </si>
  <si>
    <t>ترديد الفقرات البسيطة المسموعة ترديدا صحيحا واعيا.</t>
  </si>
  <si>
    <t>ترديد الفقرات البسيطة المسموعة ترديدا صحيحا ثابتا.</t>
  </si>
  <si>
    <t>ترديد الفقرات البسيطة المسموعة ترديدا صحيحا ثابتا ومناسبا بالمواقف.</t>
  </si>
  <si>
    <r>
      <t>ترديد الفقرات البسيطة المسموعة ترديدا صحيحا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FirdausArabic"/>
        <charset val="178"/>
      </rPr>
      <t>ثابتا ومناسبا بالمواقف ومتطوعا.</t>
    </r>
  </si>
  <si>
    <t>ترديد الفقرات البسيطة المسموعة ترديدا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</si>
  <si>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(1.4.1)</t>
    </r>
  </si>
  <si>
    <t>ترديد الأرقام والأعداد المسموعة ترديدا صحيحا بإرشاد المعلم.</t>
  </si>
  <si>
    <t>ترديد الأرقام والأعداد المسموعة ترديدا صحيحا واعيا.</t>
  </si>
  <si>
    <t>ترديد الأرقام والأعداد المسموعة ترديدا صحيحا ثابتا.</t>
  </si>
  <si>
    <t>ترديد الأرقام والأعداد المسموعة ترديدا صحيحا ثابتا ومناسبا بالمواقف.</t>
  </si>
  <si>
    <r>
      <t>ترديد الأرقام والأعداد المسموعة ترديدا صحيحا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FirdausArabic"/>
        <charset val="178"/>
      </rPr>
      <t>ثابتا ومناسبا بالمواقف ومتطوعا.</t>
    </r>
  </si>
  <si>
    <t>ترديد الأرقام والأعداد المسموعة ترديدا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</si>
  <si>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(1.4.2,1.4.3,1.4.4)</t>
    </r>
  </si>
  <si>
    <t>نطق الأرقام والأعداد تصاعديا وتنازليا وعشوائيا نطقا صحيحا بإرشاد المعلم.</t>
  </si>
  <si>
    <t>نطق الأرقام والأعداد تصاعديا وتنازليا وعشوائيا نطقا صحيحا واعيا.</t>
  </si>
  <si>
    <t>نطق الأرقام والأعداد تصاعديا وتنازليا وعشوائيا نطقا صحيحا ثابتا.</t>
  </si>
  <si>
    <t>نطق الأرقام والأعداد تصاعديا وتنازليا وعشوائيا نطقا صحيحا ثابتا ومناسبا بالمواقف.</t>
  </si>
  <si>
    <t>نطق الأرقام والأعداد تصاعديا وتنازليا وعشوائيا نطقا صحيحا ثابتا ومناسبا بالمواقف ومتطوعا.</t>
  </si>
  <si>
    <t>نطق الأرقام والأعداد تصاعديا وتنازليا وعشوائيا نطقا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</si>
  <si>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(1.4.5)</t>
    </r>
  </si>
  <si>
    <t>تعيين الرموز للأرقام والأعداد المسموعة تعيينا صحيحا بإرشاد المعلم.</t>
  </si>
  <si>
    <t>تعيين الرموز للأرقام والأعداد المسموعة تعيينا صحيحا واعيا.</t>
  </si>
  <si>
    <t>تعيين الرموز للأرقام والأعداد المسموعة تعيينا صحيحا ثابتا.</t>
  </si>
  <si>
    <t>تعيين الرموز للأرقام والأعداد المسموعة تعيينا صحيحا ثابتا ومناسبا بالمواقف.</t>
  </si>
  <si>
    <t>تعيين الرموز للأرقام والأعداد المسموعة تعيينا صحيحا ثابتا ومناسبا بالمواقف ومتطوعا.</t>
  </si>
  <si>
    <t>تعيين الرموز للأرقام والأعداد المسموعة تعيينا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</si>
  <si>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(1.4.6)</t>
    </r>
  </si>
  <si>
    <t>ترديد الكلمة "زائد" المسموعة ترديدا صحيحا بإرشاد المعلم.</t>
  </si>
  <si>
    <t>ترديد الكلمة "زائد" المسموعة ترديدا صحيحا واعيا.</t>
  </si>
  <si>
    <t>ترديد الكلمة "زائد" المسموعة ترديدا صحيحا ثابتا.</t>
  </si>
  <si>
    <t>ترديد الكلمة "زائد" المسموعة ترديدا صحيحا ثابتا ومناسبا بالمواقف.</t>
  </si>
  <si>
    <t>ترديد الكلمة "زائد" المسموعة ترديدا صحيحا ثابتا ومناسبا بالمواقف ومتطوعا.</t>
  </si>
  <si>
    <t>ترديد الكلمة "زائد" المسموعة ترديدا صحيحا ثابتا ومناسبا بالمواقف ومثاليا.</t>
  </si>
  <si>
    <r>
      <t>MENDENGAR DAN BERTUTUR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(1.4.7)</t>
    </r>
  </si>
  <si>
    <t>نطق الكلمة "زائد" نطقا صحيحا بإرشاد المعلم.</t>
  </si>
  <si>
    <t>نطق الكلمة "زائد" نطقا صحيحا واعيا.</t>
  </si>
  <si>
    <t>نطق الكلمة "زائد" نطقا صحيحا ثابتا.</t>
  </si>
  <si>
    <t>نطق الكلمة "زائد" نطقا صحيحا ثابتا ومناسبا بالمواقف.</t>
  </si>
  <si>
    <t>نطق الكلمة "زائد" نطقا صحيحا ثابتا ومناسبا بالمواقف ومتطوعا.</t>
  </si>
  <si>
    <t>نطق الكلمة "زائد" نطقا صحيحا ثابتا ومناسبا بالمواقف ومثاليا.</t>
  </si>
  <si>
    <r>
      <t>MODUL MEMBACA</t>
    </r>
    <r>
      <rPr>
        <b/>
        <sz val="11"/>
        <color theme="1"/>
        <rFont val="Calibri"/>
        <family val="2"/>
        <scheme val="minor"/>
      </rPr>
      <t xml:space="preserve"> (2.1.1,2.1.2,2.1.3,2.1.4,2.1.5,2.1.6)</t>
    </r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</si>
  <si>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بإرشاد المعلم.</t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</si>
  <si>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واعيا.</t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</si>
  <si>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ثابتا.</t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</si>
  <si>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ثابتا ومناسبا بالمواقف.</t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</si>
  <si>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ثابتا ومناسبا بالمواقف ومتطوعا.</t>
  </si>
  <si>
    <t>قراءة الجمل الموسعة فيها الحروف المتماثلة، والحركات القصيرة والطويلة، والحروف المشددة، و(أل) الشمسية و(أل) القمرية قراءة صحيحة مع مراعاة النبر والتنغيم ثابتا ومناسبا بالمواقف ومثاليا.</t>
  </si>
  <si>
    <t>تعيين الحروف المتماثلة والحركات القصيرة والطويلة، والحروف المشددة، و(أل) الشمسية و(أل) القمرية في الجمل الموسعة المقروءة تعيينا صحيحا بإرشاد المعلم.</t>
  </si>
  <si>
    <t>تعيين الحروف المتماثلة والحركات القصيرة والطويلة، والحروف المشددة، و(أل) الشمسية و(أل) القمرية في الجمل الموسعة المقروءة تعيينا صحيحا واعيا.</t>
  </si>
  <si>
    <t>تعيين الحروف المتماثلة والحركات القصيرة والطويلة، والحروف المشددة، و(أل) الشمسية و(أل) القمرية في الجمل الموسعة المقروءة تعيينا صحيحا ثابتا.</t>
  </si>
  <si>
    <t>تعيين الحروف المتماثلة والحركات القصيرة والطويلة، والحروف المشددة، و(أل) الشمسية و(أل) القمرية في الجمل الموسعة المقروءة تعيينا صحيحا ثابتا ومناسبا بالمواقف.</t>
  </si>
  <si>
    <t>تعيين الحروف المتماثلة والحركات القصيرة والطويلة، والحروف المشددة، و(أل) الشمسية و(أل) القمرية في الجمل الموسعة المقروءة تعيينا صحيحا ثابتا ومناسبا بالمواقف ومتطوعا.</t>
  </si>
  <si>
    <t>تعيين الحروف المتماثلة والحركات القصيرة والطويلة، والحروف المشددة، و(أل) الشمسية و(أل) القمرية في الجمل الموسعة المقروءة تعيينا صحيحا ثابتا ومناسبا بالمواقف ومثاليا.</t>
  </si>
  <si>
    <r>
      <t>MODUL MEMBACA</t>
    </r>
    <r>
      <rPr>
        <b/>
        <sz val="11"/>
        <color theme="1"/>
        <rFont val="Calibri"/>
        <family val="2"/>
        <scheme val="minor"/>
      </rPr>
      <t xml:space="preserve"> (2.1.7)</t>
    </r>
  </si>
  <si>
    <t>قراءة الحكم والأمثال قراءة صحيحة بإرشاد المعلم.</t>
  </si>
  <si>
    <t>قراءة الحكم والأمثال قراءة صحيحة واعيا.</t>
  </si>
  <si>
    <t>قراءة الحكم والأمثال قراءة صحيحة ثابتا.</t>
  </si>
  <si>
    <t>قراءة الحكم والأمثال قراءة صحيحة ثابتا ومناسبا بالمواقف.</t>
  </si>
  <si>
    <t>قراءة الحكم والأمثال قراءة صحيحة ثابتا ومناسبا بالمواقف ومتطوعا.</t>
  </si>
  <si>
    <t>قراءة الحكم والأمثال قراءة صحيحة ثابتا ومناسبا بالمواقف ومثاليا.</t>
  </si>
  <si>
    <r>
      <t>MODUL MEMBACA</t>
    </r>
    <r>
      <rPr>
        <b/>
        <sz val="11"/>
        <color theme="1"/>
        <rFont val="Calibri"/>
        <family val="2"/>
        <scheme val="minor"/>
      </rPr>
      <t xml:space="preserve"> (2.1.8)</t>
    </r>
  </si>
  <si>
    <t>بحث الكلمات المدروسة في القاموس وقراءتها قراءة صحيحة بإرشاد المعلم.</t>
  </si>
  <si>
    <t>بحث الكلمات المدروسة في القاموس وقراءتها قراءة صحيحة واعيا.</t>
  </si>
  <si>
    <t>بحث الكلمات المدروسة في القاموس وقراءتها قراءة صحيحة ثابتا.</t>
  </si>
  <si>
    <t>بحث الكلمات المدروسة في القاموس وقراءتها قراءة صحيحة ثابتا ومناسبا بالمواقف.</t>
  </si>
  <si>
    <t>بحث الكلمات المدروسة في القاموس وقراءتها قراءة صحيحة ثابتا ومناسبا بالمواقف ومتطوعا.</t>
  </si>
  <si>
    <t>بحث الكلمات المدروسة في القاموس وقراءتها قراءة صحيحة ثابتا ومناسبا بالمواقف ومثاليا.</t>
  </si>
  <si>
    <r>
      <t>MODUL MEMBACA</t>
    </r>
    <r>
      <rPr>
        <b/>
        <sz val="11"/>
        <color theme="1"/>
        <rFont val="Calibri"/>
        <family val="2"/>
        <scheme val="minor"/>
      </rPr>
      <t xml:space="preserve"> (2.2.1,2.2.2)</t>
    </r>
  </si>
  <si>
    <t>قراءة الفقرات البسيطة قراءة صحيحة مع مراعاة النبر والتنغيم وعلامات الترقيم بإرشاد المعلم.</t>
  </si>
  <si>
    <t>قراءة الفقرات البسيطة قراءة صحيحة مع مراعاة النبر والتنغيم وعلامات الترقيم واعيا.</t>
  </si>
  <si>
    <t>قراءة الفقرات البسيطة قراءة صحيحة مع مراعاة النبر والتنغيم وعلامات الترقيم ثابتا.</t>
  </si>
  <si>
    <t>قراءة الفقرات البسيطة قراءة صحيحة مع مراعاة النبر والتنغيم وعلامات الترقيم ثابتا ومناسبا بالمواقف.</t>
  </si>
  <si>
    <t>قراءة الفقرات البسيطة قراءة صحيحة مع مراعاة النبر والتنغيم وعلامات الترقيم ثابتا ومناسبا بالمواقف ومتطوعا.</t>
  </si>
  <si>
    <t>قراءة الفقرات البسيطة قراءة صحيحة مع مراعاة النبر والتنغيم وعلامات الترقيم ثابتا ومناسبا بالمواقف ومثاليا.</t>
  </si>
  <si>
    <r>
      <t>MODUL MEMBACA</t>
    </r>
    <r>
      <rPr>
        <b/>
        <sz val="11"/>
        <color theme="1"/>
        <rFont val="Calibri"/>
        <family val="2"/>
        <scheme val="minor"/>
      </rPr>
      <t xml:space="preserve"> (2.3.1,2.3.2,2.3.3,2.3.4)</t>
    </r>
  </si>
  <si>
    <t>قراءة الأرقام والأعداد والرمز "+" (زائد) قراءة صحيحة بإرشاد المعلم.</t>
  </si>
  <si>
    <t>قراءة الأرقام والأعداد والرمز "+" (زائد) قراءة صحيحة واعيا.</t>
  </si>
  <si>
    <t>قراءة الأرقام والأعداد والرمز "+" (زائد) قراءة صحيحة ثابتا.</t>
  </si>
  <si>
    <t>قراءة الأرقام والأعداد والرمز "+" (زائد) قراءة صحيحة ثابتا ومناسبا بالمواقف.</t>
  </si>
  <si>
    <t>قراءة الأرقام والأعداد والرمز "+" (زائد) قراءة صحيحة ثابتا ومناسبا بالمواقف ومتطوعا.</t>
  </si>
  <si>
    <t>قراءة الأرقام والأعداد والرمز "+" (زائد) قراءة صحيحة ثابتا ومناسبا بالمواقف ومثاليا.</t>
  </si>
  <si>
    <t>MODUL MENULIS (3.1.1)</t>
  </si>
  <si>
    <t>وصل الحروف المتشابهة رسما بطريقة صحيحة مع إرشاد المعلم.</t>
  </si>
  <si>
    <t>وصل الحروف المتشابهة رسما بطريقة صحيحة واعيا.</t>
  </si>
  <si>
    <t>وصل الحروف المتشابهة رسما بطريقة صحيحة ثابتا.</t>
  </si>
  <si>
    <t>وصل الحروف المتشابهة رسما بطريقة صحيحة ثابتا ومناسبا بالمواقف.</t>
  </si>
  <si>
    <t>وصل الحروف المتشابهة رسما بطريقة صحيحة ثابتا ومناسبا بالمواقف ومتطوعا.</t>
  </si>
  <si>
    <t>وصل الحروف المتشابهة رسما بطريقة صحيحة ثابتا ومناسبا بالمواقف ومثاليا.</t>
  </si>
  <si>
    <t>MODUL MENULIS (3.2.1)</t>
  </si>
  <si>
    <t>نسخ الجمل الموسعة نسخا صحيحا بإرشاد المعلم.</t>
  </si>
  <si>
    <t>نسخ الجمل الموسعة نسخا صحيحا واعيا.</t>
  </si>
  <si>
    <t>نسخ الجمل الموسعة نسخا صحيحا ثابتا.</t>
  </si>
  <si>
    <t>نسخ الجمل الموسعة نسخا صحيحا ثابتا ومناسبا بالمواقف.</t>
  </si>
  <si>
    <t>نسخ الجمل الموسعة نسخا صحيحا ثابتا ومناسبا بالمواقف ومتطوعا.</t>
  </si>
  <si>
    <t>نسخ الجمل الموسعة نسخا صحيحا ثابتا ومناسبا بالمواقف ومثاليا.</t>
  </si>
  <si>
    <t>MODUL MENULIS (3.2.2)</t>
  </si>
  <si>
    <t>كتابة الجمل الموسعة كتابة صحيحة بإرشاد المعلم.</t>
  </si>
  <si>
    <t>كتابة الجمل الموسعة كتابة صحيحة واعيا.</t>
  </si>
  <si>
    <t>كتابة الجمل الموسعة كتابة صحيحة ثابتا.</t>
  </si>
  <si>
    <t>كتابة الجمل الموسعة كتابة صحيحة ثابتا ومناسبا بالمواقف.</t>
  </si>
  <si>
    <t>كتابة الجمل الموسعة كتابة صحيحة ثابتا ومناسبا بالمواقف ومتطوعا.</t>
  </si>
  <si>
    <t>كتابة الجمل الموسعة كتابة صحيحة ثابتا ومناسبا بالمواقف ومثاليا.</t>
  </si>
  <si>
    <t>MODUL MENULIS (3.2.3)</t>
  </si>
  <si>
    <t>كتابة الجمل الموسعة المسموعة كتابة صحيحة بإرشاد المعلم.</t>
  </si>
  <si>
    <t>كتابة الجمل الموسعة المسموعة كتابة صحيحة واعيا.</t>
  </si>
  <si>
    <t>كتابة الجمل الموسعة المسموعة كتابة صحيحة ثابتا.</t>
  </si>
  <si>
    <t>كتابة الجمل الموسعة المسموعة كتابة صحيحة ثابتا ومناسبا بالمواقف.</t>
  </si>
  <si>
    <t>كتابة الجمل الموسعة المسموعة كتابة صحيحة ثابتا ومناسبا بالمواقف ومتطوعا.</t>
  </si>
  <si>
    <t>كتابة الجمل الموسعة المسموعة كتابة صحيحة ثابتا ومناسبا بالمواقف ومثاليا.</t>
  </si>
  <si>
    <t>MODUL MENULIS (3.2.4)</t>
  </si>
  <si>
    <r>
      <t>كتابة الحكم والأمثال المحفوظة</t>
    </r>
    <r>
      <rPr>
        <sz val="11"/>
        <color theme="1"/>
        <rFont val="FirdausArabic"/>
        <charset val="178"/>
      </rPr>
      <t xml:space="preserve"> كتابة صحيحة بإرشاد المعلم.</t>
    </r>
  </si>
  <si>
    <r>
      <t xml:space="preserve">كتابة </t>
    </r>
    <r>
      <rPr>
        <sz val="11"/>
        <color rgb="FF000000"/>
        <rFont val="FirdausArabic"/>
        <charset val="178"/>
      </rPr>
      <t>الحكم والأمثال المحفوظة</t>
    </r>
    <r>
      <rPr>
        <sz val="11"/>
        <color theme="1"/>
        <rFont val="FirdausArabic"/>
        <charset val="178"/>
      </rPr>
      <t xml:space="preserve"> كتابة صحيحة واعيا.</t>
    </r>
  </si>
  <si>
    <r>
      <t xml:space="preserve">كتابة </t>
    </r>
    <r>
      <rPr>
        <sz val="11"/>
        <color rgb="FF000000"/>
        <rFont val="FirdausArabic"/>
        <charset val="178"/>
      </rPr>
      <t>الحكم والأمثال المحفوظة</t>
    </r>
    <r>
      <rPr>
        <sz val="11"/>
        <color theme="1"/>
        <rFont val="FirdausArabic"/>
        <charset val="178"/>
      </rPr>
      <t xml:space="preserve"> كتابة صحيحة ثابتا.</t>
    </r>
  </si>
  <si>
    <r>
      <t xml:space="preserve">كتابة </t>
    </r>
    <r>
      <rPr>
        <sz val="11"/>
        <color rgb="FF000000"/>
        <rFont val="FirdausArabic"/>
        <charset val="178"/>
      </rPr>
      <t>الحكم والأمثال المحفوظة</t>
    </r>
    <r>
      <rPr>
        <sz val="11"/>
        <color theme="1"/>
        <rFont val="FirdausArabic"/>
        <charset val="178"/>
      </rPr>
      <t xml:space="preserve"> كتابة صحيحة ثابتا ومناسبا بالمواقف.</t>
    </r>
  </si>
  <si>
    <r>
      <t xml:space="preserve">كتابة </t>
    </r>
    <r>
      <rPr>
        <sz val="11"/>
        <color rgb="FF000000"/>
        <rFont val="FirdausArabic"/>
        <charset val="178"/>
      </rPr>
      <t>الحكم والأمثال المحفوظة</t>
    </r>
    <r>
      <rPr>
        <sz val="11"/>
        <color theme="1"/>
        <rFont val="FirdausArabic"/>
        <charset val="178"/>
      </rPr>
      <t xml:space="preserve"> كتابة صحيحة ثابتا ومناسبا بالمواقف ومتطوعا.</t>
    </r>
  </si>
  <si>
    <r>
      <t xml:space="preserve">كتابة </t>
    </r>
    <r>
      <rPr>
        <sz val="11"/>
        <color rgb="FF000000"/>
        <rFont val="FirdausArabic"/>
        <charset val="178"/>
      </rPr>
      <t>الحكم والأمثال المحفوظة</t>
    </r>
    <r>
      <rPr>
        <sz val="11"/>
        <color theme="1"/>
        <rFont val="FirdausArabic"/>
        <charset val="178"/>
      </rPr>
      <t xml:space="preserve"> كتابة صحيحة ثابتا ومناسبا بالمواقف ومثاليا.</t>
    </r>
  </si>
  <si>
    <t>MODUL MENULIS (3.3.1)</t>
  </si>
  <si>
    <r>
      <t xml:space="preserve">نسخ </t>
    </r>
    <r>
      <rPr>
        <sz val="11"/>
        <color rgb="FF000000"/>
        <rFont val="FirdausArabic"/>
        <charset val="178"/>
      </rPr>
      <t>الفقرات البسيطة نسخا صحيحا</t>
    </r>
    <r>
      <rPr>
        <sz val="11"/>
        <color theme="1"/>
        <rFont val="FirdausArabic"/>
        <charset val="178"/>
      </rPr>
      <t xml:space="preserve"> بإرشاد المعلم.</t>
    </r>
  </si>
  <si>
    <r>
      <t xml:space="preserve">نسخ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نسخا صحيحا واعيا.</t>
    </r>
  </si>
  <si>
    <r>
      <t xml:space="preserve">نسخ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نسخا صحيحا ثابتا.</t>
    </r>
  </si>
  <si>
    <r>
      <t xml:space="preserve">نسخ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نسخا صحيحا ثابتا ومناسبا بالمواقف.</t>
    </r>
  </si>
  <si>
    <r>
      <t xml:space="preserve">نسخ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نسخا صحيحا ثابتا ومناسبا بالمواقف ومتطوعا.</t>
    </r>
  </si>
  <si>
    <r>
      <t xml:space="preserve">نسخ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نسخا صحيحا ثابتا ومناسبا بالمواقف ومثاليا.</t>
    </r>
  </si>
  <si>
    <t>MODUL MENULIS (3.3.2)</t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</si>
  <si>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بإرشاد المعلم.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</si>
  <si>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واعيا.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</si>
  <si>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ثابتا.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</si>
  <si>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ثابتا ومناسبا بالمواقف.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</si>
  <si>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ثابتا ومناسبا بالمواقف ومتطوعا.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</si>
  <si>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المسموعة كتابة صحيحة ثابتا ومناسبا بالمواقف ومثاليا.</t>
    </r>
  </si>
  <si>
    <t>MODUL MENULIS (3.3.3)</t>
  </si>
  <si>
    <r>
      <t xml:space="preserve">كتابة </t>
    </r>
    <r>
      <rPr>
        <sz val="11"/>
        <color rgb="FF000000"/>
        <rFont val="FirdausArabic"/>
        <charset val="178"/>
      </rPr>
      <t>الفقرات البسيطة</t>
    </r>
    <r>
      <rPr>
        <sz val="11"/>
        <color theme="1"/>
        <rFont val="FirdausArabic"/>
        <charset val="178"/>
      </rPr>
      <t xml:space="preserve"> كتابة صحيحة مع مراعاة علامات الترقيم بإرشاد المعلم.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</si>
  <si>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كتابة صحيحة مع مراعاة علامات الترقيم واعيا.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</si>
  <si>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كتابة صحيحة مع مراعاة علامات الترقيم ثابتا.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</si>
  <si>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كتابة صحيحة مع مراعاة علامات الترقيم ثابتا ومناسبا بالمواقف.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</si>
  <si>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كتابة صحيحة مع مراعاة علامات الترقيم ثابتا ومناسبا بالمواقف ومتطوعا.</t>
    </r>
  </si>
  <si>
    <r>
      <t xml:space="preserve">كتابة </t>
    </r>
    <r>
      <rPr>
        <sz val="11"/>
        <color rgb="FF000000"/>
        <rFont val="FirdausArabic"/>
        <charset val="178"/>
      </rPr>
      <t xml:space="preserve">الفقرات البسيطة </t>
    </r>
    <r>
      <rPr>
        <sz val="11"/>
        <color theme="1"/>
        <rFont val="FirdausArabic"/>
        <charset val="178"/>
      </rPr>
      <t>كتابة صحيحة مع مراعاة علامات الترقيم ثابتا ومناسبا بالمواقف ومثاليا.</t>
    </r>
  </si>
  <si>
    <t>MODUL MENULIS (3.4.1,3.4.2,3.4.3)</t>
  </si>
  <si>
    <t>كتابة الأرقام والأعداد كتابة صحيحة بإرشاد المعلم.</t>
  </si>
  <si>
    <t>كتابة الأرقام والأعداد كتابة صحيحة واعيا.</t>
  </si>
  <si>
    <t>كتابة الأرقام والأعداد كتابة صحيحة ثابتا.</t>
  </si>
  <si>
    <t>كتابة الأرقام والأعداد كتابة صحيحة ثابتا ومناسبا بالمواقف.</t>
  </si>
  <si>
    <t>كتابة الأرقام والأعداد كتابة صحيحة ثابتا ومناسبا بالمواقف ومتطوعا.</t>
  </si>
  <si>
    <t>كتابة الأرقام والأعداد كتابة صحيحة ثابتا ومناسبا بالمواقف ومثاليا.</t>
  </si>
  <si>
    <t>MODUL MENULIS (3.4.4,3.4.5)</t>
  </si>
  <si>
    <t>كتابة الأرقام والأعداد والرمز "+" (زائد) المسموعة كتابة صحيحة بإرشاد المعلم.</t>
  </si>
  <si>
    <t>كتابة الأرقام والأعداد والرمز "+" (زائد)  المسموعة كتابة صحيحة واعيا.</t>
  </si>
  <si>
    <t>كتابة الأرقام والأعداد والرمز "+" (زائد)  المسموعة كتابة صحيحة ثابتا.</t>
  </si>
  <si>
    <t>كتابة الأرقام والأعداد والرمز "+" (زائد)  المسموعة كتابة صحيحة ثابتا ومناسبا بالمواقف.</t>
  </si>
  <si>
    <t>كتابة الأرقام والأعداد والرمز "+" (زائد)  المسموعة كتابة صحيحة ثابتا ومناسبا بالمواقف ومتطوعا.</t>
  </si>
  <si>
    <t>كتابة الأرقام والأعداد والرمز "+" (زائد)  المسموعة كتابة صحيحة ثابتا ومناسبا بالمواقف ومثاليا.</t>
  </si>
  <si>
    <t>MODUL TATABAHASA (4.1.1,4.1.2,4.1.3,4.1.4,4.1.5)</t>
  </si>
  <si>
    <t>استخدام الاسم المفرد والمثنى استخداما صحيحا شفهيا وكتابيا بإرشاد المعلم.</t>
  </si>
  <si>
    <t>استخدام الاسم المفرد والمثنى استخداما صحيحا شفهيا وكتابيا واعيا.</t>
  </si>
  <si>
    <t>استخدام الاسم المفرد والمثنى استخداما صحيحا شفهيا وكتابيا ثابتا.</t>
  </si>
  <si>
    <t>استخدام الاسم المفرد والمثنى استخداما صحيحا شفهيا وكتابيا ثابتا ومناسبا بالمواقف.</t>
  </si>
  <si>
    <t>استخدام الاسم المفرد والمثنى استخداما صحيحا شفهيا وكتابيا ثابتا ومناسبا بالمواقف ومتطوعا.</t>
  </si>
  <si>
    <t>استخدام الاسم المفرد والمثنى استخداما صحيحا شفهيا وكتابيا ثابتا ومناسبا بالمواقف ومثاليا.</t>
  </si>
  <si>
    <t>MODUL TATABAHASA (4.2.1,4.2.2,4.2.3,4.2.4)</t>
  </si>
  <si>
    <t>استخدام الجمع بأنواعه الثلاثة استخداما صحيحا شفهيا وكتابيا بإرشاد المعلم.</t>
  </si>
  <si>
    <t>استخدام الجمع بأنواعه الثلاثة استخداما صحيحا شفهيا وكتابيا واعيا.</t>
  </si>
  <si>
    <t>استخدام الجمع بأنواعه الثلاثة استخداما صحيحا شفهيا وكتابيا ثابتا.</t>
  </si>
  <si>
    <t>استخدام الجمع بأنواعه الثلاثة استخداما صحيحا شفهيا وكتابيا ثابتا ومناسبا بالمواقف.</t>
  </si>
  <si>
    <t>استخدام الجمع بأنواعه الثلاثة استخداما صحيحا شفهيا وكتابيا ثابتا ومناسبا بالمواقف ومتطوعا</t>
  </si>
  <si>
    <t>استخدام الجمع بأنواعه الثلاثة استخداما صحيحا شفهيا وكتابيا ثابتا ومناسبا بالمواقف ومثاليا.</t>
  </si>
  <si>
    <t>MODUL TATABAHASA (4.3.1,4.3.2,4.3.3,4.3.4)</t>
  </si>
  <si>
    <t>استخدام الضمير المنفصل والمتصل استخداما صحيحا شفهيا وكتابيا بإرشاد المعلم.</t>
  </si>
  <si>
    <t>استخدام الضمير المنفصل والمتصل استخداما صحيحا شفهيا وكتابيا واعيا.</t>
  </si>
  <si>
    <t>استخدام الضمير المنفصل والمتصل استخداما صحيحا شفهيا وكتابيا ثابتا.</t>
  </si>
  <si>
    <t>استخدام الضمير المنفصل والمتصل استخداما صحيحا شفهيا وكتابيا ثابتا ومناسبا بالمواقف.</t>
  </si>
  <si>
    <t>استخدام الضمير المنفصل والمتصل استخداما صحيحا شفهيا وكتابيا ثابتا ومناسبا بالمواقف ومتطوعا.</t>
  </si>
  <si>
    <t>استخدام الضمير المنفصل والمتصل استخداما صحيحا شفهيا وكتابيا ثابتا ومناسبا بالمواقف ومثاليا.</t>
  </si>
  <si>
    <r>
      <t xml:space="preserve">نطق أصوات الحروف المتماثلة المسموعة بحركاتها القصيرة والطويلة في الجمل الموسعة وتعيينها بطريق صحيح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>.</t>
    </r>
  </si>
  <si>
    <r>
      <t xml:space="preserve">نطق أصوات الحروف المتماثلة المسموعة بحركاتها القصيرة والطويلة في الجمل الموسعة وتعيينها بطريق صحيح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 xml:space="preserve"> ومتطوعا.</t>
    </r>
  </si>
  <si>
    <r>
      <t xml:space="preserve">نطق أصوات الحروف المتماثلة المسموعة بحركاتها القصيرة والطويلة في الجمل الموسعة وتعيينها بطريق صحيح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 xml:space="preserve"> ومثاليا.</t>
    </r>
  </si>
  <si>
    <r>
      <t>ترديد الجمل الموسعة المسموعة فيها الحروف المشددة، و(أل) الشمسية و(أل) القمرية ترديدا صحيحا مع مراعاة النبر والتنغيم</t>
    </r>
    <r>
      <rPr>
        <sz val="11"/>
        <color rgb="FF000000"/>
        <rFont val="FirdausArabic"/>
        <charset val="178"/>
      </rPr>
      <t xml:space="preserve"> ثابتا ومناسبا بالمواقف</t>
    </r>
    <r>
      <rPr>
        <sz val="11"/>
        <color theme="1"/>
        <rFont val="FirdausArabic"/>
        <charset val="178"/>
      </rPr>
      <t>.</t>
    </r>
  </si>
  <si>
    <r>
      <t>ترديد الجمل الموسعة المسموعة فيها الحروف المشددة، و(أل) الشمسية و(أل) القمرية ترديدا صحيحا مع مراعاة النبر والتنغيم</t>
    </r>
    <r>
      <rPr>
        <sz val="11"/>
        <color rgb="FF000000"/>
        <rFont val="FirdausArabic"/>
        <charset val="178"/>
      </rPr>
      <t xml:space="preserve"> ثابتا ومناسبا بالمواقف</t>
    </r>
    <r>
      <rPr>
        <sz val="11"/>
        <color theme="1"/>
        <rFont val="FirdausArabic"/>
        <charset val="178"/>
      </rPr>
      <t xml:space="preserve"> ومتطوعا.</t>
    </r>
  </si>
  <si>
    <r>
      <t>ترديد الجمل الموسعة المسموعة فيها الحروف المشددة، و(أل) الشمسية و(أل) القمرية ترديدا صحيحا مع مراعاة النبر والتنغيم</t>
    </r>
    <r>
      <rPr>
        <sz val="11"/>
        <color rgb="FF000000"/>
        <rFont val="FirdausArabic"/>
        <charset val="178"/>
      </rPr>
      <t xml:space="preserve"> ثابتا ومناسبا بالمواقف</t>
    </r>
    <r>
      <rPr>
        <sz val="11"/>
        <color theme="1"/>
        <rFont val="FirdausArabic"/>
        <charset val="178"/>
      </rPr>
      <t xml:space="preserve"> ومثاليا.</t>
    </r>
  </si>
  <si>
    <r>
      <t xml:space="preserve">نطق الجمل الموسعة فيها الحروف المشددة، و(أل) الشمسية و(أل) القمرية نطقا صحيحا مع مراعاة النبر والتنغيم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 xml:space="preserve"> ومتطوعا.</t>
    </r>
  </si>
  <si>
    <r>
      <t xml:space="preserve">نطق الجمل الموسعة فيها الحروف المشددة، و(أل) الشمسية و(أل) القمرية نطقا صحيحا مع مراعاة النبر والتنغيم </t>
    </r>
    <r>
      <rPr>
        <sz val="11"/>
        <color rgb="FF000000"/>
        <rFont val="FirdausArabic"/>
        <charset val="178"/>
      </rPr>
      <t>ثابتا ومناسبا بالمواقف</t>
    </r>
    <r>
      <rPr>
        <sz val="11"/>
        <color theme="1"/>
        <rFont val="FirdausArabic"/>
        <charset val="178"/>
      </rPr>
      <t xml:space="preserve"> ومثاليا.</t>
    </r>
  </si>
  <si>
    <t>المحاكاة والترديد لأصوات الحروف المتماثلة المسموعة ترديدا صحيحا بإرشاد المعلم</t>
  </si>
  <si>
    <t>المحاكاة والترديد لأصوات الحروف المتماثلة المسموعة ترديدا صحيحا واعيا.</t>
  </si>
  <si>
    <t>المحاكاة والترديد لأصوات الحروف المتماثلة المسموعة ترديدا صحيحا وثابتا ومناسبا بالمواقف.</t>
  </si>
  <si>
    <t>المحاكاة والترديد لأصوات الحروف المتماثلة المسموعة ترديدا صحيحا ثابتا ومناسبا بالمواقف ومتطوعا</t>
  </si>
  <si>
    <t>المحاكاة والترديد لأصوات الحروف المتماثلة المسموعة ترديدا صحيحا ثابتا ومناسبا بالمواقف ومثاليا.</t>
  </si>
  <si>
    <r>
      <t>المحاكاة والترديد لأصوات الحروف المتماثلة المسموعة ترديدا صحيحا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FirdausArabic"/>
        <charset val="178"/>
      </rPr>
      <t>ثابتا.</t>
    </r>
  </si>
  <si>
    <t>Disediakan oleh,</t>
  </si>
  <si>
    <t>Disahkan oleh,</t>
  </si>
  <si>
    <t>Murid mengetahui kemahiran asas berbahasa dan bersedia untuk melaksanakannya dengan bantuan guru.</t>
  </si>
  <si>
    <t>Murid tahu dan mampu melaksanakan kemahiran asas berbahasa secara sedar.</t>
  </si>
  <si>
    <t>Murid tahu dan mampu melaksanakan kemahiran asas berbahasa secara konsisten.</t>
  </si>
  <si>
    <t>Murid tahu dan mampu melaksanakan kemahiran asas berbahasa secara konsisten, menepati situasi dan kehendak semasa serta secara sukarela.</t>
  </si>
  <si>
    <t>Murid tahu dan mampu melaksanakan kemahiran asas berbahasa secara konsisten serta menepati situasi dan kehendak semasa.</t>
  </si>
  <si>
    <t>Murid tahu dan mampu melaksanakan kemahiran asas berbahasa secara konsisten, menepati situasi dan kehendak semasa, sukarela dan boleh dicontohi.</t>
  </si>
  <si>
    <t>التعرف والفهم والتطبيق</t>
  </si>
  <si>
    <t>التعرف والفهم والتطبيق مؤدبا</t>
  </si>
  <si>
    <t>التعرف والفهم والتطبيق مؤدبا محمودا</t>
  </si>
  <si>
    <t>التعرف والفهم والتطبيق مؤدبا مثـــاليا</t>
  </si>
  <si>
    <t>التعرف على المواد الأساسية أو الاستجابة لها أو القدرة على تطبيق المهارات الأساسية.</t>
  </si>
  <si>
    <t>القدرة على فهم المواد الأساسية اللغوية بتمثيلها أو توضيحها.</t>
  </si>
  <si>
    <t>القدرة على استخدام المواد الأساسية اللغوية حسب المواقف.</t>
  </si>
  <si>
    <t xml:space="preserve">القدرة على تطبيق المهارات حسب الإجراءات المنظمة. </t>
  </si>
  <si>
    <t>القدرة على تطبيق المهارات في المواقف الجديدة حسب الإجراءات المنظمة ثابتا إيجابيا.</t>
  </si>
  <si>
    <t xml:space="preserve">القدرة على اتخاذ القرار وتوليد الأفكار المبتكرة والمبدعة واستخدامها في الحياة اليومية ثابتا ومثاليا. </t>
  </si>
  <si>
    <t>تعرّف التلميذ على المهارات اللغوية الأساسية واستعداده لتطبيقها مع إرشاد المعلم.</t>
  </si>
  <si>
    <t>تعرّف التلميذ وقدرته على التطبيق بالمهارات اللغوية الأساسية مع كونه واعيا.</t>
  </si>
  <si>
    <t>تعرّف التلميذ وقدرته على التطبيق بالمهارات اللغوية الأساسية مع كونه ثــــــابتا.</t>
  </si>
  <si>
    <t>تعرّف التلميذ وقدرته على التطبيق بالمهارات اللغوية الأساسية مع كونه ثابتا ومناسبا بالمواقف.</t>
  </si>
  <si>
    <t>تعرّف التلميذ وقدرته على التطبيق بالمهارات اللغوية الأساسية مع كونه ثابتا ومناسبا بالمواقف ومتطوعا.</t>
  </si>
  <si>
    <t>تعرّف التلميذ وقدرته على التطبيق بالمهارات اللغوية الأساسية مع كونه ثابتا ومناسبا بالمواقف ومثــــاليا.</t>
  </si>
  <si>
    <t>K32</t>
  </si>
  <si>
    <t>TAHAP 1 (SATU)</t>
  </si>
  <si>
    <t>TAHAP 2 (DUA)</t>
  </si>
  <si>
    <t>TAHAP 3 (TIGA)</t>
  </si>
  <si>
    <t>TAHAP 4 (EMPAT)</t>
  </si>
  <si>
    <t>TAHAP 5 (LIMA)</t>
  </si>
  <si>
    <t>TAHAP 6 (ENAM)</t>
  </si>
  <si>
    <r>
      <t xml:space="preserve">Jumlah Murid Yang </t>
    </r>
    <r>
      <rPr>
        <b/>
        <sz val="11"/>
        <color rgb="FFFF0000"/>
        <rFont val="Calibri"/>
        <family val="2"/>
        <scheme val="minor"/>
      </rPr>
      <t xml:space="preserve">Belum Ditaksir </t>
    </r>
    <r>
      <rPr>
        <sz val="11"/>
        <color theme="1"/>
        <rFont val="Calibri"/>
        <family val="2"/>
        <scheme val="minor"/>
      </rPr>
      <t>bagi Standard Pembelajaran ini</t>
    </r>
  </si>
  <si>
    <r>
      <t xml:space="preserve">Jumlah Murid Yang </t>
    </r>
    <r>
      <rPr>
        <b/>
        <sz val="11"/>
        <color rgb="FF0070C0"/>
        <rFont val="Calibri"/>
        <family val="2"/>
        <scheme val="minor"/>
      </rPr>
      <t>Telah Ditaksir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bagi Standard Pembelajaran ini</t>
    </r>
  </si>
  <si>
    <t>JUMLAH KESELURUHAN MURID YANG MENGUASAI TAHAP
BAGI STANDARD PEMBELAJARAN INI</t>
  </si>
  <si>
    <t>K16.1</t>
  </si>
  <si>
    <t>K16.2</t>
  </si>
  <si>
    <t>K33</t>
  </si>
  <si>
    <r>
      <t xml:space="preserve">TAHAP KESELURUHAN
</t>
    </r>
    <r>
      <rPr>
        <sz val="12"/>
        <color theme="1"/>
        <rFont val="Calibri"/>
        <family val="2"/>
        <scheme val="minor"/>
      </rPr>
      <t>(Ulasan Oleh Guru)</t>
    </r>
  </si>
  <si>
    <t>KEPUTUSAN AKHIR</t>
  </si>
  <si>
    <t>LISAN</t>
  </si>
  <si>
    <t>BACA</t>
  </si>
  <si>
    <t>TULIS</t>
  </si>
  <si>
    <t>QAWAID</t>
  </si>
  <si>
    <t>NO. MYKID /
SJL KELAHIRAN</t>
  </si>
  <si>
    <t>No. MyKID / Sijil Kelahiran</t>
  </si>
  <si>
    <t>KEMAHIRAN…</t>
  </si>
  <si>
    <r>
      <t xml:space="preserve">ULASAN GURU
</t>
    </r>
    <r>
      <rPr>
        <i/>
        <sz val="11"/>
        <color theme="1"/>
        <rFont val="Calibri"/>
        <family val="2"/>
        <scheme val="minor"/>
      </rPr>
      <t>(Guru sila tulis ulasan terhadap murid)</t>
    </r>
  </si>
  <si>
    <t xml:space="preserve">                                                                          GURU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</si>
</sst>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FirdausArabic"/>
      <charset val="178"/>
    </font>
    <font>
      <sz val="11"/>
      <color rgb="FF000000"/>
      <name val="FirdausArabic"/>
      <charset val="178"/>
    </font>
    <font>
      <sz val="11"/>
      <color rgb="FF000000"/>
      <name val="Calibri"/>
      <family val="2"/>
      <scheme val="minor"/>
    </font>
    <font>
      <sz val="11"/>
      <color theme="1"/>
      <name val="FirdausArabic"/>
      <charset val="178"/>
    </font>
    <font>
      <sz val="12"/>
      <color theme="1"/>
      <name val="FirdausArabic"/>
      <charset val="178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0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shrinkToFit="1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2" xfId="0" applyBorder="1" applyProtection="1">
      <protection hidden="1"/>
    </xf>
    <xf numFmtId="0" fontId="0" fillId="0" borderId="1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 readingOrder="2"/>
    </xf>
    <xf numFmtId="0" fontId="0" fillId="0" borderId="1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left" vertical="center" wrapText="1"/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4" borderId="1" xfId="0" applyNumberFormat="1" applyFont="1" applyFill="1" applyBorder="1" applyAlignment="1" applyProtection="1">
      <alignment horizontal="left" vertical="center" wrapText="1" shrinkToFit="1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0" fillId="2" borderId="12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Protection="1"/>
    <xf numFmtId="0" fontId="19" fillId="0" borderId="1" xfId="0" applyFont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14" xfId="0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15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17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49" fontId="0" fillId="0" borderId="2" xfId="0" applyNumberFormat="1" applyBorder="1" applyAlignment="1" applyProtection="1">
      <alignment horizontal="left" vertical="center" shrinkToFit="1"/>
      <protection hidden="1"/>
    </xf>
    <xf numFmtId="14" fontId="0" fillId="0" borderId="0" xfId="0" applyNumberFormat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left" wrapText="1"/>
      <protection hidden="1"/>
    </xf>
    <xf numFmtId="0" fontId="0" fillId="4" borderId="11" xfId="0" applyFill="1" applyBorder="1" applyAlignment="1" applyProtection="1">
      <alignment horizontal="left" wrapText="1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 applyAlignment="1" applyProtection="1">
      <alignment horizontal="left"/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3">
    <dxf>
      <font>
        <b/>
        <i val="0"/>
        <color rgb="FFC00000"/>
      </font>
    </dxf>
    <dxf>
      <font>
        <b/>
        <i val="0"/>
        <color theme="9" tint="-0.499984740745262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AT82"/>
  <sheetViews>
    <sheetView showGridLines="0" showZeros="0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B15" sqref="B15"/>
    </sheetView>
  </sheetViews>
  <sheetFormatPr defaultRowHeight="15"/>
  <cols>
    <col min="1" max="1" width="4.5703125" style="27" customWidth="1"/>
    <col min="2" max="2" width="42.85546875" style="27" customWidth="1"/>
    <col min="3" max="3" width="14.28515625" style="27" customWidth="1"/>
    <col min="4" max="4" width="2.85546875" style="29" customWidth="1"/>
    <col min="5" max="35" width="5.140625" style="27" bestFit="1" customWidth="1"/>
    <col min="36" max="36" width="5.140625" style="27" customWidth="1"/>
    <col min="37" max="39" width="5.140625" style="27" bestFit="1" customWidth="1"/>
    <col min="40" max="40" width="4.28515625" style="27" customWidth="1"/>
    <col min="41" max="44" width="9.140625" style="27"/>
    <col min="45" max="45" width="9.140625" style="74" customWidth="1"/>
    <col min="46" max="46" width="50.7109375" style="27" customWidth="1"/>
    <col min="47" max="16384" width="9.140625" style="27"/>
  </cols>
  <sheetData>
    <row r="1" spans="1:46">
      <c r="A1" s="94" t="s">
        <v>61</v>
      </c>
      <c r="B1" s="94"/>
      <c r="C1" s="94"/>
      <c r="D1" s="94"/>
      <c r="F1" s="28">
        <v>1</v>
      </c>
    </row>
    <row r="2" spans="1:46">
      <c r="F2" s="28">
        <v>2</v>
      </c>
    </row>
    <row r="3" spans="1:46">
      <c r="A3" s="30" t="s">
        <v>8</v>
      </c>
      <c r="F3" s="28">
        <v>3</v>
      </c>
    </row>
    <row r="4" spans="1:46">
      <c r="A4" s="95"/>
      <c r="B4" s="95"/>
      <c r="C4" s="95"/>
      <c r="D4" s="95"/>
      <c r="F4" s="28">
        <v>4</v>
      </c>
    </row>
    <row r="5" spans="1:46">
      <c r="A5" s="31" t="s">
        <v>6</v>
      </c>
      <c r="B5" s="32"/>
      <c r="C5" s="32"/>
      <c r="F5" s="28">
        <v>5</v>
      </c>
    </row>
    <row r="6" spans="1:46">
      <c r="A6" s="95"/>
      <c r="B6" s="95"/>
      <c r="C6" s="95"/>
      <c r="D6" s="95"/>
      <c r="F6" s="28">
        <v>6</v>
      </c>
    </row>
    <row r="7" spans="1:46">
      <c r="A7" s="33"/>
      <c r="B7" s="33"/>
      <c r="C7" s="33"/>
      <c r="D7" s="34"/>
    </row>
    <row r="8" spans="1:46">
      <c r="A8" s="30" t="s">
        <v>7</v>
      </c>
    </row>
    <row r="9" spans="1:46">
      <c r="A9" s="95"/>
      <c r="B9" s="95"/>
      <c r="C9" s="95"/>
      <c r="D9" s="95"/>
    </row>
    <row r="10" spans="1:46">
      <c r="A10" s="35" t="s">
        <v>11</v>
      </c>
      <c r="B10" s="36"/>
      <c r="C10" s="100" t="s">
        <v>19</v>
      </c>
      <c r="D10" s="100"/>
    </row>
    <row r="11" spans="1:46">
      <c r="A11" s="96"/>
      <c r="B11" s="96"/>
      <c r="C11" s="97">
        <f ca="1">NOW()</f>
        <v>43539.760711689814</v>
      </c>
      <c r="D11" s="97"/>
    </row>
    <row r="12" spans="1:46" ht="15" customHeight="1">
      <c r="B12" s="37"/>
      <c r="E12" s="106" t="s">
        <v>2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99" t="s">
        <v>3</v>
      </c>
      <c r="V12" s="99"/>
      <c r="W12" s="99"/>
      <c r="X12" s="99"/>
      <c r="Y12" s="99"/>
      <c r="Z12" s="99"/>
      <c r="AA12" s="99" t="s">
        <v>4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 t="s">
        <v>5</v>
      </c>
      <c r="AL12" s="99"/>
      <c r="AM12" s="99"/>
      <c r="AO12" s="108" t="s">
        <v>373</v>
      </c>
      <c r="AP12" s="108"/>
      <c r="AQ12" s="108"/>
      <c r="AR12" s="108"/>
      <c r="AS12" s="108"/>
      <c r="AT12" s="101" t="s">
        <v>381</v>
      </c>
    </row>
    <row r="13" spans="1:46" ht="15" customHeight="1">
      <c r="A13" s="99" t="s">
        <v>0</v>
      </c>
      <c r="B13" s="99" t="s">
        <v>1</v>
      </c>
      <c r="C13" s="98" t="s">
        <v>378</v>
      </c>
      <c r="D13" s="38" t="s">
        <v>9</v>
      </c>
      <c r="E13" s="99">
        <v>1.1000000000000001</v>
      </c>
      <c r="F13" s="99"/>
      <c r="G13" s="99"/>
      <c r="H13" s="99">
        <v>1.2</v>
      </c>
      <c r="I13" s="99"/>
      <c r="J13" s="99"/>
      <c r="K13" s="99"/>
      <c r="L13" s="99"/>
      <c r="M13" s="99"/>
      <c r="N13" s="99"/>
      <c r="O13" s="69">
        <v>1.3</v>
      </c>
      <c r="P13" s="99">
        <v>1.4</v>
      </c>
      <c r="Q13" s="99"/>
      <c r="R13" s="99"/>
      <c r="S13" s="99"/>
      <c r="T13" s="99"/>
      <c r="U13" s="99">
        <v>2.1</v>
      </c>
      <c r="V13" s="99"/>
      <c r="W13" s="99"/>
      <c r="X13" s="99"/>
      <c r="Y13" s="69">
        <v>2.2000000000000002</v>
      </c>
      <c r="Z13" s="73">
        <v>2.2999999999999998</v>
      </c>
      <c r="AA13" s="68">
        <v>3.1</v>
      </c>
      <c r="AB13" s="99">
        <v>3.2</v>
      </c>
      <c r="AC13" s="99"/>
      <c r="AD13" s="99"/>
      <c r="AE13" s="99"/>
      <c r="AF13" s="99">
        <v>3.3</v>
      </c>
      <c r="AG13" s="99"/>
      <c r="AH13" s="99"/>
      <c r="AI13" s="99">
        <v>3.4</v>
      </c>
      <c r="AJ13" s="99"/>
      <c r="AK13" s="69">
        <v>4.0999999999999996</v>
      </c>
      <c r="AL13" s="69">
        <v>4.2</v>
      </c>
      <c r="AM13" s="69">
        <v>4.3</v>
      </c>
      <c r="AO13" s="103" t="s">
        <v>380</v>
      </c>
      <c r="AP13" s="104"/>
      <c r="AQ13" s="104"/>
      <c r="AR13" s="104"/>
      <c r="AS13" s="105"/>
      <c r="AT13" s="102"/>
    </row>
    <row r="14" spans="1:46" s="29" customFormat="1" ht="15" customHeight="1">
      <c r="A14" s="99"/>
      <c r="B14" s="99"/>
      <c r="C14" s="98"/>
      <c r="D14" s="38" t="s">
        <v>10</v>
      </c>
      <c r="E14" s="79" t="s">
        <v>24</v>
      </c>
      <c r="F14" s="79" t="s">
        <v>25</v>
      </c>
      <c r="G14" s="79" t="s">
        <v>26</v>
      </c>
      <c r="H14" s="79" t="s">
        <v>29</v>
      </c>
      <c r="I14" s="79" t="s">
        <v>30</v>
      </c>
      <c r="J14" s="79" t="s">
        <v>27</v>
      </c>
      <c r="K14" s="79" t="s">
        <v>28</v>
      </c>
      <c r="L14" s="79" t="s">
        <v>37</v>
      </c>
      <c r="M14" s="79" t="s">
        <v>38</v>
      </c>
      <c r="N14" s="79" t="s">
        <v>39</v>
      </c>
      <c r="O14" s="79" t="s">
        <v>40</v>
      </c>
      <c r="P14" s="79" t="s">
        <v>41</v>
      </c>
      <c r="Q14" s="79" t="s">
        <v>42</v>
      </c>
      <c r="R14" s="79" t="s">
        <v>43</v>
      </c>
      <c r="S14" s="79" t="s">
        <v>44</v>
      </c>
      <c r="T14" s="79" t="s">
        <v>45</v>
      </c>
      <c r="U14" s="79" t="s">
        <v>369</v>
      </c>
      <c r="V14" s="79" t="s">
        <v>370</v>
      </c>
      <c r="W14" s="79" t="s">
        <v>46</v>
      </c>
      <c r="X14" s="79" t="s">
        <v>47</v>
      </c>
      <c r="Y14" s="79" t="s">
        <v>48</v>
      </c>
      <c r="Z14" s="79" t="s">
        <v>49</v>
      </c>
      <c r="AA14" s="79" t="s">
        <v>50</v>
      </c>
      <c r="AB14" s="79" t="s">
        <v>51</v>
      </c>
      <c r="AC14" s="79" t="s">
        <v>52</v>
      </c>
      <c r="AD14" s="79" t="s">
        <v>53</v>
      </c>
      <c r="AE14" s="79" t="s">
        <v>54</v>
      </c>
      <c r="AF14" s="79" t="s">
        <v>55</v>
      </c>
      <c r="AG14" s="79" t="s">
        <v>56</v>
      </c>
      <c r="AH14" s="79" t="s">
        <v>57</v>
      </c>
      <c r="AI14" s="79" t="s">
        <v>58</v>
      </c>
      <c r="AJ14" s="79" t="s">
        <v>59</v>
      </c>
      <c r="AK14" s="79" t="s">
        <v>60</v>
      </c>
      <c r="AL14" s="79" t="s">
        <v>359</v>
      </c>
      <c r="AM14" s="79" t="s">
        <v>371</v>
      </c>
      <c r="AO14" s="78" t="s">
        <v>374</v>
      </c>
      <c r="AP14" s="78" t="s">
        <v>375</v>
      </c>
      <c r="AQ14" s="78" t="s">
        <v>376</v>
      </c>
      <c r="AR14" s="78" t="s">
        <v>377</v>
      </c>
      <c r="AS14" s="80" t="s">
        <v>22</v>
      </c>
      <c r="AT14" s="81"/>
    </row>
    <row r="15" spans="1:46" ht="15.75">
      <c r="A15" s="39">
        <v>1</v>
      </c>
      <c r="B15" s="82"/>
      <c r="C15" s="82"/>
      <c r="D15" s="8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O15" s="61">
        <f>'LAPORAN MURID(INVIDIDU)'!O6</f>
        <v>0</v>
      </c>
      <c r="AP15" s="61">
        <f>'LAPORAN MURID(INVIDIDU)'!S6</f>
        <v>0</v>
      </c>
      <c r="AQ15" s="61">
        <f>'LAPORAN MURID(INVIDIDU)'!X6</f>
        <v>0</v>
      </c>
      <c r="AR15" s="61">
        <f>'LAPORAN MURID(INVIDIDU)'!AB6</f>
        <v>0</v>
      </c>
      <c r="AS15" s="75">
        <f>ROUNDDOWN((SUM(AO15:AR15)/24)*6,0)</f>
        <v>0</v>
      </c>
      <c r="AT15" s="76"/>
    </row>
    <row r="16" spans="1:46" ht="15.75">
      <c r="A16" s="39">
        <v>2</v>
      </c>
      <c r="B16" s="82"/>
      <c r="C16" s="82"/>
      <c r="D16" s="83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O16" s="61">
        <f>'LAPORAN MURID(INVIDIDU)'!O7</f>
        <v>0</v>
      </c>
      <c r="AP16" s="61">
        <f>'LAPORAN MURID(INVIDIDU)'!S7</f>
        <v>0</v>
      </c>
      <c r="AQ16" s="61">
        <f>'LAPORAN MURID(INVIDIDU)'!X7</f>
        <v>0</v>
      </c>
      <c r="AR16" s="61">
        <f>'LAPORAN MURID(INVIDIDU)'!AB7</f>
        <v>0</v>
      </c>
      <c r="AS16" s="75">
        <f t="shared" ref="AS16:AS74" si="0">ROUNDDOWN((SUM(AO16:AR16)/24)*6,0)</f>
        <v>0</v>
      </c>
      <c r="AT16" s="76"/>
    </row>
    <row r="17" spans="1:46" ht="15.75">
      <c r="A17" s="39">
        <v>3</v>
      </c>
      <c r="B17" s="82"/>
      <c r="C17" s="82"/>
      <c r="D17" s="83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O17" s="61">
        <f>'LAPORAN MURID(INVIDIDU)'!O8</f>
        <v>0</v>
      </c>
      <c r="AP17" s="61">
        <f>'LAPORAN MURID(INVIDIDU)'!S8</f>
        <v>0</v>
      </c>
      <c r="AQ17" s="61">
        <f>'LAPORAN MURID(INVIDIDU)'!X8</f>
        <v>0</v>
      </c>
      <c r="AR17" s="61">
        <f>'LAPORAN MURID(INVIDIDU)'!AB8</f>
        <v>0</v>
      </c>
      <c r="AS17" s="75">
        <f t="shared" si="0"/>
        <v>0</v>
      </c>
      <c r="AT17" s="76"/>
    </row>
    <row r="18" spans="1:46" ht="15.75">
      <c r="A18" s="39">
        <v>4</v>
      </c>
      <c r="B18" s="82"/>
      <c r="C18" s="82"/>
      <c r="D18" s="83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O18" s="61">
        <f>'LAPORAN MURID(INVIDIDU)'!O9</f>
        <v>0</v>
      </c>
      <c r="AP18" s="61">
        <f>'LAPORAN MURID(INVIDIDU)'!S9</f>
        <v>0</v>
      </c>
      <c r="AQ18" s="61">
        <f>'LAPORAN MURID(INVIDIDU)'!X9</f>
        <v>0</v>
      </c>
      <c r="AR18" s="61">
        <f>'LAPORAN MURID(INVIDIDU)'!AB9</f>
        <v>0</v>
      </c>
      <c r="AS18" s="75">
        <f t="shared" si="0"/>
        <v>0</v>
      </c>
      <c r="AT18" s="76"/>
    </row>
    <row r="19" spans="1:46" ht="15.75">
      <c r="A19" s="39">
        <v>5</v>
      </c>
      <c r="B19" s="82"/>
      <c r="C19" s="82"/>
      <c r="D19" s="8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O19" s="61">
        <f>'LAPORAN MURID(INVIDIDU)'!O10</f>
        <v>0</v>
      </c>
      <c r="AP19" s="61">
        <f>'LAPORAN MURID(INVIDIDU)'!S10</f>
        <v>0</v>
      </c>
      <c r="AQ19" s="61">
        <f>'LAPORAN MURID(INVIDIDU)'!X10</f>
        <v>0</v>
      </c>
      <c r="AR19" s="61">
        <f>'LAPORAN MURID(INVIDIDU)'!AB10</f>
        <v>0</v>
      </c>
      <c r="AS19" s="75">
        <f t="shared" si="0"/>
        <v>0</v>
      </c>
      <c r="AT19" s="76"/>
    </row>
    <row r="20" spans="1:46" ht="15.75">
      <c r="A20" s="39">
        <v>6</v>
      </c>
      <c r="B20" s="82"/>
      <c r="C20" s="82"/>
      <c r="D20" s="83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O20" s="61">
        <f>'LAPORAN MURID(INVIDIDU)'!O11</f>
        <v>0</v>
      </c>
      <c r="AP20" s="61">
        <f>'LAPORAN MURID(INVIDIDU)'!S11</f>
        <v>0</v>
      </c>
      <c r="AQ20" s="61">
        <f>'LAPORAN MURID(INVIDIDU)'!X11</f>
        <v>0</v>
      </c>
      <c r="AR20" s="61">
        <f>'LAPORAN MURID(INVIDIDU)'!AB11</f>
        <v>0</v>
      </c>
      <c r="AS20" s="75">
        <f t="shared" si="0"/>
        <v>0</v>
      </c>
      <c r="AT20" s="76"/>
    </row>
    <row r="21" spans="1:46" ht="15.75">
      <c r="A21" s="39">
        <v>7</v>
      </c>
      <c r="B21" s="82"/>
      <c r="C21" s="82"/>
      <c r="D21" s="83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O21" s="61">
        <f>'LAPORAN MURID(INVIDIDU)'!O12</f>
        <v>0</v>
      </c>
      <c r="AP21" s="61">
        <f>'LAPORAN MURID(INVIDIDU)'!S12</f>
        <v>0</v>
      </c>
      <c r="AQ21" s="61">
        <f>'LAPORAN MURID(INVIDIDU)'!X12</f>
        <v>0</v>
      </c>
      <c r="AR21" s="61">
        <f>'LAPORAN MURID(INVIDIDU)'!AB12</f>
        <v>0</v>
      </c>
      <c r="AS21" s="75">
        <f t="shared" si="0"/>
        <v>0</v>
      </c>
      <c r="AT21" s="76"/>
    </row>
    <row r="22" spans="1:46" ht="15.75">
      <c r="A22" s="39">
        <v>8</v>
      </c>
      <c r="B22" s="82"/>
      <c r="C22" s="82"/>
      <c r="D22" s="83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O22" s="61">
        <f>'LAPORAN MURID(INVIDIDU)'!O13</f>
        <v>0</v>
      </c>
      <c r="AP22" s="61">
        <f>'LAPORAN MURID(INVIDIDU)'!S13</f>
        <v>0</v>
      </c>
      <c r="AQ22" s="61">
        <f>'LAPORAN MURID(INVIDIDU)'!X13</f>
        <v>0</v>
      </c>
      <c r="AR22" s="61">
        <f>'LAPORAN MURID(INVIDIDU)'!AB13</f>
        <v>0</v>
      </c>
      <c r="AS22" s="75">
        <f t="shared" si="0"/>
        <v>0</v>
      </c>
      <c r="AT22" s="76"/>
    </row>
    <row r="23" spans="1:46" ht="15.75">
      <c r="A23" s="39">
        <v>9</v>
      </c>
      <c r="B23" s="82"/>
      <c r="C23" s="82"/>
      <c r="D23" s="8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O23" s="61">
        <f>'LAPORAN MURID(INVIDIDU)'!O14</f>
        <v>0</v>
      </c>
      <c r="AP23" s="61">
        <f>'LAPORAN MURID(INVIDIDU)'!S14</f>
        <v>0</v>
      </c>
      <c r="AQ23" s="61">
        <f>'LAPORAN MURID(INVIDIDU)'!X14</f>
        <v>0</v>
      </c>
      <c r="AR23" s="61">
        <f>'LAPORAN MURID(INVIDIDU)'!AB14</f>
        <v>0</v>
      </c>
      <c r="AS23" s="75">
        <f t="shared" si="0"/>
        <v>0</v>
      </c>
      <c r="AT23" s="76"/>
    </row>
    <row r="24" spans="1:46" ht="15.75">
      <c r="A24" s="39">
        <v>10</v>
      </c>
      <c r="B24" s="82"/>
      <c r="C24" s="82"/>
      <c r="D24" s="83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O24" s="61">
        <f>'LAPORAN MURID(INVIDIDU)'!O15</f>
        <v>0</v>
      </c>
      <c r="AP24" s="61">
        <f>'LAPORAN MURID(INVIDIDU)'!S15</f>
        <v>0</v>
      </c>
      <c r="AQ24" s="61">
        <f>'LAPORAN MURID(INVIDIDU)'!X15</f>
        <v>0</v>
      </c>
      <c r="AR24" s="61">
        <f>'LAPORAN MURID(INVIDIDU)'!AB15</f>
        <v>0</v>
      </c>
      <c r="AS24" s="75">
        <f t="shared" si="0"/>
        <v>0</v>
      </c>
      <c r="AT24" s="76"/>
    </row>
    <row r="25" spans="1:46" ht="15.75">
      <c r="A25" s="39">
        <v>11</v>
      </c>
      <c r="B25" s="82"/>
      <c r="C25" s="82"/>
      <c r="D25" s="83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O25" s="67">
        <f>'LAPORAN MURID(INVIDIDU)'!O16</f>
        <v>0</v>
      </c>
      <c r="AP25" s="67">
        <f>'LAPORAN MURID(INVIDIDU)'!S16</f>
        <v>0</v>
      </c>
      <c r="AQ25" s="67">
        <f>'LAPORAN MURID(INVIDIDU)'!X16</f>
        <v>0</v>
      </c>
      <c r="AR25" s="67">
        <f>'LAPORAN MURID(INVIDIDU)'!AB16</f>
        <v>0</v>
      </c>
      <c r="AS25" s="75">
        <f t="shared" si="0"/>
        <v>0</v>
      </c>
      <c r="AT25" s="76"/>
    </row>
    <row r="26" spans="1:46" ht="15.75">
      <c r="A26" s="39">
        <v>12</v>
      </c>
      <c r="B26" s="82"/>
      <c r="C26" s="82"/>
      <c r="D26" s="8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O26" s="67">
        <f>'LAPORAN MURID(INVIDIDU)'!O17</f>
        <v>0</v>
      </c>
      <c r="AP26" s="67">
        <f>'LAPORAN MURID(INVIDIDU)'!S17</f>
        <v>0</v>
      </c>
      <c r="AQ26" s="67">
        <f>'LAPORAN MURID(INVIDIDU)'!X17</f>
        <v>0</v>
      </c>
      <c r="AR26" s="67">
        <f>'LAPORAN MURID(INVIDIDU)'!AB17</f>
        <v>0</v>
      </c>
      <c r="AS26" s="75">
        <f t="shared" si="0"/>
        <v>0</v>
      </c>
      <c r="AT26" s="76"/>
    </row>
    <row r="27" spans="1:46" ht="15.75">
      <c r="A27" s="39">
        <v>13</v>
      </c>
      <c r="B27" s="82"/>
      <c r="C27" s="82"/>
      <c r="D27" s="83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O27" s="67">
        <f>'LAPORAN MURID(INVIDIDU)'!O18</f>
        <v>0</v>
      </c>
      <c r="AP27" s="67">
        <f>'LAPORAN MURID(INVIDIDU)'!S18</f>
        <v>0</v>
      </c>
      <c r="AQ27" s="67">
        <f>'LAPORAN MURID(INVIDIDU)'!X18</f>
        <v>0</v>
      </c>
      <c r="AR27" s="67">
        <f>'LAPORAN MURID(INVIDIDU)'!AB18</f>
        <v>0</v>
      </c>
      <c r="AS27" s="75">
        <f t="shared" si="0"/>
        <v>0</v>
      </c>
      <c r="AT27" s="76"/>
    </row>
    <row r="28" spans="1:46" ht="15.75">
      <c r="A28" s="39">
        <v>14</v>
      </c>
      <c r="B28" s="82"/>
      <c r="C28" s="82"/>
      <c r="D28" s="83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O28" s="67">
        <f>'LAPORAN MURID(INVIDIDU)'!O19</f>
        <v>0</v>
      </c>
      <c r="AP28" s="67">
        <f>'LAPORAN MURID(INVIDIDU)'!S19</f>
        <v>0</v>
      </c>
      <c r="AQ28" s="67">
        <f>'LAPORAN MURID(INVIDIDU)'!X19</f>
        <v>0</v>
      </c>
      <c r="AR28" s="67">
        <f>'LAPORAN MURID(INVIDIDU)'!AB19</f>
        <v>0</v>
      </c>
      <c r="AS28" s="75">
        <f t="shared" si="0"/>
        <v>0</v>
      </c>
      <c r="AT28" s="76"/>
    </row>
    <row r="29" spans="1:46" ht="15.75">
      <c r="A29" s="39">
        <v>15</v>
      </c>
      <c r="B29" s="82"/>
      <c r="C29" s="82"/>
      <c r="D29" s="83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O29" s="67">
        <f>'LAPORAN MURID(INVIDIDU)'!O20</f>
        <v>0</v>
      </c>
      <c r="AP29" s="67">
        <f>'LAPORAN MURID(INVIDIDU)'!S20</f>
        <v>0</v>
      </c>
      <c r="AQ29" s="67">
        <f>'LAPORAN MURID(INVIDIDU)'!X20</f>
        <v>0</v>
      </c>
      <c r="AR29" s="67">
        <f>'LAPORAN MURID(INVIDIDU)'!AB20</f>
        <v>0</v>
      </c>
      <c r="AS29" s="75">
        <f t="shared" si="0"/>
        <v>0</v>
      </c>
      <c r="AT29" s="76"/>
    </row>
    <row r="30" spans="1:46" ht="15.75">
      <c r="A30" s="39">
        <v>16</v>
      </c>
      <c r="B30" s="82"/>
      <c r="C30" s="82"/>
      <c r="D30" s="83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O30" s="67">
        <f>'LAPORAN MURID(INVIDIDU)'!O21</f>
        <v>0</v>
      </c>
      <c r="AP30" s="67">
        <f>'LAPORAN MURID(INVIDIDU)'!S21</f>
        <v>0</v>
      </c>
      <c r="AQ30" s="67">
        <f>'LAPORAN MURID(INVIDIDU)'!X21</f>
        <v>0</v>
      </c>
      <c r="AR30" s="67">
        <f>'LAPORAN MURID(INVIDIDU)'!AB21</f>
        <v>0</v>
      </c>
      <c r="AS30" s="75">
        <f t="shared" si="0"/>
        <v>0</v>
      </c>
      <c r="AT30" s="76"/>
    </row>
    <row r="31" spans="1:46" ht="15.75">
      <c r="A31" s="39">
        <v>17</v>
      </c>
      <c r="B31" s="82"/>
      <c r="C31" s="82"/>
      <c r="D31" s="83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O31" s="67">
        <f>'LAPORAN MURID(INVIDIDU)'!O22</f>
        <v>0</v>
      </c>
      <c r="AP31" s="67">
        <f>'LAPORAN MURID(INVIDIDU)'!S22</f>
        <v>0</v>
      </c>
      <c r="AQ31" s="67">
        <f>'LAPORAN MURID(INVIDIDU)'!X22</f>
        <v>0</v>
      </c>
      <c r="AR31" s="67">
        <f>'LAPORAN MURID(INVIDIDU)'!AB22</f>
        <v>0</v>
      </c>
      <c r="AS31" s="75">
        <f t="shared" si="0"/>
        <v>0</v>
      </c>
      <c r="AT31" s="76"/>
    </row>
    <row r="32" spans="1:46" ht="15.75">
      <c r="A32" s="39">
        <v>18</v>
      </c>
      <c r="B32" s="82"/>
      <c r="C32" s="82"/>
      <c r="D32" s="83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O32" s="67">
        <f>'LAPORAN MURID(INVIDIDU)'!O23</f>
        <v>0</v>
      </c>
      <c r="AP32" s="67">
        <f>'LAPORAN MURID(INVIDIDU)'!S23</f>
        <v>0</v>
      </c>
      <c r="AQ32" s="67">
        <f>'LAPORAN MURID(INVIDIDU)'!X23</f>
        <v>0</v>
      </c>
      <c r="AR32" s="67">
        <f>'LAPORAN MURID(INVIDIDU)'!AB23</f>
        <v>0</v>
      </c>
      <c r="AS32" s="75">
        <f t="shared" si="0"/>
        <v>0</v>
      </c>
      <c r="AT32" s="76"/>
    </row>
    <row r="33" spans="1:46" ht="15.75">
      <c r="A33" s="39">
        <v>19</v>
      </c>
      <c r="B33" s="82"/>
      <c r="C33" s="82"/>
      <c r="D33" s="83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O33" s="67">
        <f>'LAPORAN MURID(INVIDIDU)'!O24</f>
        <v>0</v>
      </c>
      <c r="AP33" s="67">
        <f>'LAPORAN MURID(INVIDIDU)'!S24</f>
        <v>0</v>
      </c>
      <c r="AQ33" s="67">
        <f>'LAPORAN MURID(INVIDIDU)'!X24</f>
        <v>0</v>
      </c>
      <c r="AR33" s="67">
        <f>'LAPORAN MURID(INVIDIDU)'!AB24</f>
        <v>0</v>
      </c>
      <c r="AS33" s="75">
        <f t="shared" si="0"/>
        <v>0</v>
      </c>
      <c r="AT33" s="76"/>
    </row>
    <row r="34" spans="1:46" ht="15.75">
      <c r="A34" s="39">
        <v>20</v>
      </c>
      <c r="B34" s="82"/>
      <c r="C34" s="82"/>
      <c r="D34" s="83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O34" s="67">
        <f>'LAPORAN MURID(INVIDIDU)'!O25</f>
        <v>0</v>
      </c>
      <c r="AP34" s="67">
        <f>'LAPORAN MURID(INVIDIDU)'!S25</f>
        <v>0</v>
      </c>
      <c r="AQ34" s="67">
        <f>'LAPORAN MURID(INVIDIDU)'!X25</f>
        <v>0</v>
      </c>
      <c r="AR34" s="67">
        <f>'LAPORAN MURID(INVIDIDU)'!AB25</f>
        <v>0</v>
      </c>
      <c r="AS34" s="75">
        <f t="shared" si="0"/>
        <v>0</v>
      </c>
      <c r="AT34" s="76"/>
    </row>
    <row r="35" spans="1:46" ht="15.75">
      <c r="A35" s="39">
        <v>21</v>
      </c>
      <c r="B35" s="82"/>
      <c r="C35" s="82"/>
      <c r="D35" s="83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O35" s="67">
        <f>'LAPORAN MURID(INVIDIDU)'!O26</f>
        <v>0</v>
      </c>
      <c r="AP35" s="67">
        <f>'LAPORAN MURID(INVIDIDU)'!S26</f>
        <v>0</v>
      </c>
      <c r="AQ35" s="67">
        <f>'LAPORAN MURID(INVIDIDU)'!X26</f>
        <v>0</v>
      </c>
      <c r="AR35" s="67">
        <f>'LAPORAN MURID(INVIDIDU)'!AB26</f>
        <v>0</v>
      </c>
      <c r="AS35" s="75">
        <f t="shared" si="0"/>
        <v>0</v>
      </c>
      <c r="AT35" s="76"/>
    </row>
    <row r="36" spans="1:46" ht="15.75">
      <c r="A36" s="39">
        <v>22</v>
      </c>
      <c r="B36" s="82"/>
      <c r="C36" s="82"/>
      <c r="D36" s="83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O36" s="67">
        <f>'LAPORAN MURID(INVIDIDU)'!O27</f>
        <v>0</v>
      </c>
      <c r="AP36" s="67">
        <f>'LAPORAN MURID(INVIDIDU)'!S27</f>
        <v>0</v>
      </c>
      <c r="AQ36" s="67">
        <f>'LAPORAN MURID(INVIDIDU)'!X27</f>
        <v>0</v>
      </c>
      <c r="AR36" s="67">
        <f>'LAPORAN MURID(INVIDIDU)'!AB27</f>
        <v>0</v>
      </c>
      <c r="AS36" s="75">
        <f t="shared" si="0"/>
        <v>0</v>
      </c>
      <c r="AT36" s="76"/>
    </row>
    <row r="37" spans="1:46" ht="15.75">
      <c r="A37" s="39">
        <v>23</v>
      </c>
      <c r="B37" s="82"/>
      <c r="C37" s="82"/>
      <c r="D37" s="83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O37" s="67">
        <f>'LAPORAN MURID(INVIDIDU)'!O28</f>
        <v>0</v>
      </c>
      <c r="AP37" s="67">
        <f>'LAPORAN MURID(INVIDIDU)'!S28</f>
        <v>0</v>
      </c>
      <c r="AQ37" s="67">
        <f>'LAPORAN MURID(INVIDIDU)'!X28</f>
        <v>0</v>
      </c>
      <c r="AR37" s="67">
        <f>'LAPORAN MURID(INVIDIDU)'!AB28</f>
        <v>0</v>
      </c>
      <c r="AS37" s="75">
        <f t="shared" si="0"/>
        <v>0</v>
      </c>
      <c r="AT37" s="76"/>
    </row>
    <row r="38" spans="1:46" ht="15.75">
      <c r="A38" s="39">
        <v>24</v>
      </c>
      <c r="B38" s="82"/>
      <c r="C38" s="82"/>
      <c r="D38" s="83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O38" s="67">
        <f>'LAPORAN MURID(INVIDIDU)'!O29</f>
        <v>0</v>
      </c>
      <c r="AP38" s="67">
        <f>'LAPORAN MURID(INVIDIDU)'!S29</f>
        <v>0</v>
      </c>
      <c r="AQ38" s="67">
        <f>'LAPORAN MURID(INVIDIDU)'!X29</f>
        <v>0</v>
      </c>
      <c r="AR38" s="67">
        <f>'LAPORAN MURID(INVIDIDU)'!AB29</f>
        <v>0</v>
      </c>
      <c r="AS38" s="75">
        <f t="shared" si="0"/>
        <v>0</v>
      </c>
      <c r="AT38" s="76"/>
    </row>
    <row r="39" spans="1:46" ht="15.75">
      <c r="A39" s="39">
        <v>25</v>
      </c>
      <c r="B39" s="82"/>
      <c r="C39" s="82"/>
      <c r="D39" s="83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O39" s="67">
        <f>'LAPORAN MURID(INVIDIDU)'!O30</f>
        <v>0</v>
      </c>
      <c r="AP39" s="67">
        <f>'LAPORAN MURID(INVIDIDU)'!S30</f>
        <v>0</v>
      </c>
      <c r="AQ39" s="67">
        <f>'LAPORAN MURID(INVIDIDU)'!X30</f>
        <v>0</v>
      </c>
      <c r="AR39" s="67">
        <f>'LAPORAN MURID(INVIDIDU)'!AB30</f>
        <v>0</v>
      </c>
      <c r="AS39" s="75">
        <f t="shared" si="0"/>
        <v>0</v>
      </c>
      <c r="AT39" s="76"/>
    </row>
    <row r="40" spans="1:46" ht="15.75">
      <c r="A40" s="39">
        <v>26</v>
      </c>
      <c r="B40" s="82"/>
      <c r="C40" s="82"/>
      <c r="D40" s="83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O40" s="67">
        <f>'LAPORAN MURID(INVIDIDU)'!O31</f>
        <v>0</v>
      </c>
      <c r="AP40" s="67">
        <f>'LAPORAN MURID(INVIDIDU)'!S31</f>
        <v>0</v>
      </c>
      <c r="AQ40" s="67">
        <f>'LAPORAN MURID(INVIDIDU)'!X31</f>
        <v>0</v>
      </c>
      <c r="AR40" s="67">
        <f>'LAPORAN MURID(INVIDIDU)'!AB31</f>
        <v>0</v>
      </c>
      <c r="AS40" s="75">
        <f t="shared" si="0"/>
        <v>0</v>
      </c>
      <c r="AT40" s="76"/>
    </row>
    <row r="41" spans="1:46" ht="15.75">
      <c r="A41" s="39">
        <v>27</v>
      </c>
      <c r="B41" s="82"/>
      <c r="C41" s="82"/>
      <c r="D41" s="83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O41" s="67">
        <f>'LAPORAN MURID(INVIDIDU)'!O32</f>
        <v>0</v>
      </c>
      <c r="AP41" s="67">
        <f>'LAPORAN MURID(INVIDIDU)'!S32</f>
        <v>0</v>
      </c>
      <c r="AQ41" s="67">
        <f>'LAPORAN MURID(INVIDIDU)'!X32</f>
        <v>0</v>
      </c>
      <c r="AR41" s="67">
        <f>'LAPORAN MURID(INVIDIDU)'!AB32</f>
        <v>0</v>
      </c>
      <c r="AS41" s="75">
        <f t="shared" si="0"/>
        <v>0</v>
      </c>
      <c r="AT41" s="76"/>
    </row>
    <row r="42" spans="1:46" ht="15.75">
      <c r="A42" s="39">
        <v>28</v>
      </c>
      <c r="B42" s="82"/>
      <c r="C42" s="82"/>
      <c r="D42" s="83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O42" s="67">
        <f>'LAPORAN MURID(INVIDIDU)'!O33</f>
        <v>0</v>
      </c>
      <c r="AP42" s="67">
        <f>'LAPORAN MURID(INVIDIDU)'!S33</f>
        <v>0</v>
      </c>
      <c r="AQ42" s="67">
        <f>'LAPORAN MURID(INVIDIDU)'!X33</f>
        <v>0</v>
      </c>
      <c r="AR42" s="67">
        <f>'LAPORAN MURID(INVIDIDU)'!AB33</f>
        <v>0</v>
      </c>
      <c r="AS42" s="75">
        <f t="shared" si="0"/>
        <v>0</v>
      </c>
      <c r="AT42" s="76"/>
    </row>
    <row r="43" spans="1:46" ht="15.75">
      <c r="A43" s="39">
        <v>29</v>
      </c>
      <c r="B43" s="82"/>
      <c r="C43" s="82"/>
      <c r="D43" s="83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O43" s="67">
        <f>'LAPORAN MURID(INVIDIDU)'!O34</f>
        <v>0</v>
      </c>
      <c r="AP43" s="67">
        <f>'LAPORAN MURID(INVIDIDU)'!S34</f>
        <v>0</v>
      </c>
      <c r="AQ43" s="67">
        <f>'LAPORAN MURID(INVIDIDU)'!X34</f>
        <v>0</v>
      </c>
      <c r="AR43" s="67">
        <f>'LAPORAN MURID(INVIDIDU)'!AB34</f>
        <v>0</v>
      </c>
      <c r="AS43" s="75">
        <f t="shared" si="0"/>
        <v>0</v>
      </c>
      <c r="AT43" s="76"/>
    </row>
    <row r="44" spans="1:46" ht="15.75">
      <c r="A44" s="39">
        <v>30</v>
      </c>
      <c r="B44" s="82"/>
      <c r="C44" s="82"/>
      <c r="D44" s="83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O44" s="67">
        <f>'LAPORAN MURID(INVIDIDU)'!O35</f>
        <v>0</v>
      </c>
      <c r="AP44" s="67">
        <f>'LAPORAN MURID(INVIDIDU)'!S35</f>
        <v>0</v>
      </c>
      <c r="AQ44" s="67">
        <f>'LAPORAN MURID(INVIDIDU)'!X35</f>
        <v>0</v>
      </c>
      <c r="AR44" s="67">
        <f>'LAPORAN MURID(INVIDIDU)'!AB35</f>
        <v>0</v>
      </c>
      <c r="AS44" s="75">
        <f t="shared" si="0"/>
        <v>0</v>
      </c>
      <c r="AT44" s="76"/>
    </row>
    <row r="45" spans="1:46">
      <c r="A45" s="39">
        <v>31</v>
      </c>
      <c r="B45" s="40"/>
      <c r="C45" s="41"/>
      <c r="D45" s="3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O45" s="67">
        <f>'LAPORAN MURID(INVIDIDU)'!O36</f>
        <v>0</v>
      </c>
      <c r="AP45" s="67">
        <f>'LAPORAN MURID(INVIDIDU)'!S36</f>
        <v>0</v>
      </c>
      <c r="AQ45" s="67">
        <f>'LAPORAN MURID(INVIDIDU)'!X36</f>
        <v>0</v>
      </c>
      <c r="AR45" s="67">
        <f>'LAPORAN MURID(INVIDIDU)'!AB36</f>
        <v>0</v>
      </c>
      <c r="AS45" s="75">
        <f t="shared" si="0"/>
        <v>0</v>
      </c>
      <c r="AT45" s="76"/>
    </row>
    <row r="46" spans="1:46">
      <c r="A46" s="39">
        <v>32</v>
      </c>
      <c r="B46" s="40"/>
      <c r="C46" s="41"/>
      <c r="D46" s="39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O46" s="67">
        <f>'LAPORAN MURID(INVIDIDU)'!O37</f>
        <v>0</v>
      </c>
      <c r="AP46" s="67">
        <f>'LAPORAN MURID(INVIDIDU)'!S37</f>
        <v>0</v>
      </c>
      <c r="AQ46" s="67">
        <f>'LAPORAN MURID(INVIDIDU)'!X37</f>
        <v>0</v>
      </c>
      <c r="AR46" s="67">
        <f>'LAPORAN MURID(INVIDIDU)'!AB37</f>
        <v>0</v>
      </c>
      <c r="AS46" s="75">
        <f t="shared" si="0"/>
        <v>0</v>
      </c>
      <c r="AT46" s="76"/>
    </row>
    <row r="47" spans="1:46">
      <c r="A47" s="39">
        <v>33</v>
      </c>
      <c r="B47" s="40"/>
      <c r="C47" s="41"/>
      <c r="D47" s="39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O47" s="67">
        <f>'LAPORAN MURID(INVIDIDU)'!O38</f>
        <v>0</v>
      </c>
      <c r="AP47" s="67">
        <f>'LAPORAN MURID(INVIDIDU)'!S38</f>
        <v>0</v>
      </c>
      <c r="AQ47" s="67">
        <f>'LAPORAN MURID(INVIDIDU)'!X38</f>
        <v>0</v>
      </c>
      <c r="AR47" s="67">
        <f>'LAPORAN MURID(INVIDIDU)'!AB38</f>
        <v>0</v>
      </c>
      <c r="AS47" s="75">
        <f t="shared" si="0"/>
        <v>0</v>
      </c>
      <c r="AT47" s="76"/>
    </row>
    <row r="48" spans="1:46">
      <c r="A48" s="39">
        <v>34</v>
      </c>
      <c r="B48" s="40"/>
      <c r="C48" s="41"/>
      <c r="D48" s="3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O48" s="67">
        <f>'LAPORAN MURID(INVIDIDU)'!O39</f>
        <v>0</v>
      </c>
      <c r="AP48" s="67">
        <f>'LAPORAN MURID(INVIDIDU)'!S39</f>
        <v>0</v>
      </c>
      <c r="AQ48" s="67">
        <f>'LAPORAN MURID(INVIDIDU)'!X39</f>
        <v>0</v>
      </c>
      <c r="AR48" s="67">
        <f>'LAPORAN MURID(INVIDIDU)'!AB39</f>
        <v>0</v>
      </c>
      <c r="AS48" s="75">
        <f t="shared" si="0"/>
        <v>0</v>
      </c>
      <c r="AT48" s="76"/>
    </row>
    <row r="49" spans="1:46">
      <c r="A49" s="39">
        <v>35</v>
      </c>
      <c r="B49" s="40"/>
      <c r="C49" s="41"/>
      <c r="D49" s="39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O49" s="67">
        <f>'LAPORAN MURID(INVIDIDU)'!O40</f>
        <v>0</v>
      </c>
      <c r="AP49" s="67">
        <f>'LAPORAN MURID(INVIDIDU)'!S40</f>
        <v>0</v>
      </c>
      <c r="AQ49" s="67">
        <f>'LAPORAN MURID(INVIDIDU)'!X40</f>
        <v>0</v>
      </c>
      <c r="AR49" s="67">
        <f>'LAPORAN MURID(INVIDIDU)'!AB40</f>
        <v>0</v>
      </c>
      <c r="AS49" s="75">
        <f t="shared" si="0"/>
        <v>0</v>
      </c>
      <c r="AT49" s="76"/>
    </row>
    <row r="50" spans="1:46">
      <c r="A50" s="39">
        <v>36</v>
      </c>
      <c r="B50" s="40"/>
      <c r="C50" s="41"/>
      <c r="D50" s="3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O50" s="67">
        <f>'LAPORAN MURID(INVIDIDU)'!O41</f>
        <v>0</v>
      </c>
      <c r="AP50" s="67">
        <f>'LAPORAN MURID(INVIDIDU)'!S41</f>
        <v>0</v>
      </c>
      <c r="AQ50" s="67">
        <f>'LAPORAN MURID(INVIDIDU)'!X41</f>
        <v>0</v>
      </c>
      <c r="AR50" s="67">
        <f>'LAPORAN MURID(INVIDIDU)'!AB41</f>
        <v>0</v>
      </c>
      <c r="AS50" s="75">
        <f t="shared" si="0"/>
        <v>0</v>
      </c>
      <c r="AT50" s="76"/>
    </row>
    <row r="51" spans="1:46">
      <c r="A51" s="39">
        <v>37</v>
      </c>
      <c r="B51" s="40"/>
      <c r="C51" s="41"/>
      <c r="D51" s="3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O51" s="67">
        <f>'LAPORAN MURID(INVIDIDU)'!O42</f>
        <v>0</v>
      </c>
      <c r="AP51" s="67">
        <f>'LAPORAN MURID(INVIDIDU)'!S42</f>
        <v>0</v>
      </c>
      <c r="AQ51" s="67">
        <f>'LAPORAN MURID(INVIDIDU)'!X42</f>
        <v>0</v>
      </c>
      <c r="AR51" s="67">
        <f>'LAPORAN MURID(INVIDIDU)'!AB42</f>
        <v>0</v>
      </c>
      <c r="AS51" s="75">
        <f t="shared" si="0"/>
        <v>0</v>
      </c>
      <c r="AT51" s="76"/>
    </row>
    <row r="52" spans="1:46">
      <c r="A52" s="39">
        <v>38</v>
      </c>
      <c r="B52" s="40"/>
      <c r="C52" s="41"/>
      <c r="D52" s="39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O52" s="67">
        <f>'LAPORAN MURID(INVIDIDU)'!O43</f>
        <v>0</v>
      </c>
      <c r="AP52" s="67">
        <f>'LAPORAN MURID(INVIDIDU)'!S43</f>
        <v>0</v>
      </c>
      <c r="AQ52" s="67">
        <f>'LAPORAN MURID(INVIDIDU)'!X43</f>
        <v>0</v>
      </c>
      <c r="AR52" s="67">
        <f>'LAPORAN MURID(INVIDIDU)'!AB43</f>
        <v>0</v>
      </c>
      <c r="AS52" s="75">
        <f t="shared" si="0"/>
        <v>0</v>
      </c>
      <c r="AT52" s="76"/>
    </row>
    <row r="53" spans="1:46">
      <c r="A53" s="39">
        <v>39</v>
      </c>
      <c r="B53" s="40"/>
      <c r="C53" s="41"/>
      <c r="D53" s="39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O53" s="67">
        <f>'LAPORAN MURID(INVIDIDU)'!O44</f>
        <v>0</v>
      </c>
      <c r="AP53" s="67">
        <f>'LAPORAN MURID(INVIDIDU)'!S44</f>
        <v>0</v>
      </c>
      <c r="AQ53" s="67">
        <f>'LAPORAN MURID(INVIDIDU)'!X44</f>
        <v>0</v>
      </c>
      <c r="AR53" s="67">
        <f>'LAPORAN MURID(INVIDIDU)'!AB44</f>
        <v>0</v>
      </c>
      <c r="AS53" s="75">
        <f t="shared" si="0"/>
        <v>0</v>
      </c>
      <c r="AT53" s="76"/>
    </row>
    <row r="54" spans="1:46">
      <c r="A54" s="39">
        <v>40</v>
      </c>
      <c r="B54" s="40"/>
      <c r="C54" s="41"/>
      <c r="D54" s="3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O54" s="67">
        <f>'LAPORAN MURID(INVIDIDU)'!O45</f>
        <v>0</v>
      </c>
      <c r="AP54" s="67">
        <f>'LAPORAN MURID(INVIDIDU)'!S45</f>
        <v>0</v>
      </c>
      <c r="AQ54" s="67">
        <f>'LAPORAN MURID(INVIDIDU)'!X45</f>
        <v>0</v>
      </c>
      <c r="AR54" s="67">
        <f>'LAPORAN MURID(INVIDIDU)'!AB45</f>
        <v>0</v>
      </c>
      <c r="AS54" s="75">
        <f t="shared" si="0"/>
        <v>0</v>
      </c>
      <c r="AT54" s="76"/>
    </row>
    <row r="55" spans="1:46">
      <c r="A55" s="39">
        <v>41</v>
      </c>
      <c r="B55" s="40"/>
      <c r="C55" s="41"/>
      <c r="D55" s="3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O55" s="67">
        <f>'LAPORAN MURID(INVIDIDU)'!O46</f>
        <v>0</v>
      </c>
      <c r="AP55" s="67">
        <f>'LAPORAN MURID(INVIDIDU)'!S46</f>
        <v>0</v>
      </c>
      <c r="AQ55" s="67">
        <f>'LAPORAN MURID(INVIDIDU)'!X46</f>
        <v>0</v>
      </c>
      <c r="AR55" s="67">
        <f>'LAPORAN MURID(INVIDIDU)'!AB46</f>
        <v>0</v>
      </c>
      <c r="AS55" s="75">
        <f t="shared" si="0"/>
        <v>0</v>
      </c>
      <c r="AT55" s="76"/>
    </row>
    <row r="56" spans="1:46">
      <c r="A56" s="39">
        <v>42</v>
      </c>
      <c r="B56" s="40"/>
      <c r="C56" s="41"/>
      <c r="D56" s="3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O56" s="67">
        <f>'LAPORAN MURID(INVIDIDU)'!O47</f>
        <v>0</v>
      </c>
      <c r="AP56" s="67">
        <f>'LAPORAN MURID(INVIDIDU)'!S47</f>
        <v>0</v>
      </c>
      <c r="AQ56" s="67">
        <f>'LAPORAN MURID(INVIDIDU)'!X47</f>
        <v>0</v>
      </c>
      <c r="AR56" s="67">
        <f>'LAPORAN MURID(INVIDIDU)'!AB47</f>
        <v>0</v>
      </c>
      <c r="AS56" s="75">
        <f t="shared" si="0"/>
        <v>0</v>
      </c>
      <c r="AT56" s="76"/>
    </row>
    <row r="57" spans="1:46">
      <c r="A57" s="39">
        <v>43</v>
      </c>
      <c r="B57" s="40"/>
      <c r="C57" s="41"/>
      <c r="D57" s="3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O57" s="67">
        <f>'LAPORAN MURID(INVIDIDU)'!O48</f>
        <v>0</v>
      </c>
      <c r="AP57" s="67">
        <f>'LAPORAN MURID(INVIDIDU)'!S48</f>
        <v>0</v>
      </c>
      <c r="AQ57" s="67">
        <f>'LAPORAN MURID(INVIDIDU)'!X48</f>
        <v>0</v>
      </c>
      <c r="AR57" s="67">
        <f>'LAPORAN MURID(INVIDIDU)'!AB48</f>
        <v>0</v>
      </c>
      <c r="AS57" s="75">
        <f t="shared" si="0"/>
        <v>0</v>
      </c>
      <c r="AT57" s="76"/>
    </row>
    <row r="58" spans="1:46">
      <c r="A58" s="39">
        <v>44</v>
      </c>
      <c r="B58" s="40"/>
      <c r="C58" s="41"/>
      <c r="D58" s="3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O58" s="67">
        <f>'LAPORAN MURID(INVIDIDU)'!O49</f>
        <v>0</v>
      </c>
      <c r="AP58" s="67">
        <f>'LAPORAN MURID(INVIDIDU)'!S49</f>
        <v>0</v>
      </c>
      <c r="AQ58" s="67">
        <f>'LAPORAN MURID(INVIDIDU)'!X49</f>
        <v>0</v>
      </c>
      <c r="AR58" s="67">
        <f>'LAPORAN MURID(INVIDIDU)'!AB49</f>
        <v>0</v>
      </c>
      <c r="AS58" s="75">
        <f t="shared" si="0"/>
        <v>0</v>
      </c>
      <c r="AT58" s="76"/>
    </row>
    <row r="59" spans="1:46">
      <c r="A59" s="39">
        <v>45</v>
      </c>
      <c r="B59" s="40"/>
      <c r="C59" s="41"/>
      <c r="D59" s="3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O59" s="67">
        <f>'LAPORAN MURID(INVIDIDU)'!O50</f>
        <v>0</v>
      </c>
      <c r="AP59" s="67">
        <f>'LAPORAN MURID(INVIDIDU)'!S50</f>
        <v>0</v>
      </c>
      <c r="AQ59" s="67">
        <f>'LAPORAN MURID(INVIDIDU)'!X50</f>
        <v>0</v>
      </c>
      <c r="AR59" s="67">
        <f>'LAPORAN MURID(INVIDIDU)'!AB50</f>
        <v>0</v>
      </c>
      <c r="AS59" s="75">
        <f t="shared" si="0"/>
        <v>0</v>
      </c>
      <c r="AT59" s="76"/>
    </row>
    <row r="60" spans="1:46">
      <c r="A60" s="39">
        <v>46</v>
      </c>
      <c r="B60" s="40"/>
      <c r="C60" s="41"/>
      <c r="D60" s="3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O60" s="67">
        <f>'LAPORAN MURID(INVIDIDU)'!O51</f>
        <v>0</v>
      </c>
      <c r="AP60" s="67">
        <f>'LAPORAN MURID(INVIDIDU)'!S51</f>
        <v>0</v>
      </c>
      <c r="AQ60" s="67">
        <f>'LAPORAN MURID(INVIDIDU)'!X51</f>
        <v>0</v>
      </c>
      <c r="AR60" s="67">
        <f>'LAPORAN MURID(INVIDIDU)'!AB51</f>
        <v>0</v>
      </c>
      <c r="AS60" s="75">
        <f t="shared" si="0"/>
        <v>0</v>
      </c>
      <c r="AT60" s="76"/>
    </row>
    <row r="61" spans="1:46">
      <c r="A61" s="39">
        <v>47</v>
      </c>
      <c r="B61" s="40"/>
      <c r="C61" s="41"/>
      <c r="D61" s="3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O61" s="67">
        <f>'LAPORAN MURID(INVIDIDU)'!O52</f>
        <v>0</v>
      </c>
      <c r="AP61" s="67">
        <f>'LAPORAN MURID(INVIDIDU)'!S52</f>
        <v>0</v>
      </c>
      <c r="AQ61" s="67">
        <f>'LAPORAN MURID(INVIDIDU)'!X52</f>
        <v>0</v>
      </c>
      <c r="AR61" s="67">
        <f>'LAPORAN MURID(INVIDIDU)'!AB52</f>
        <v>0</v>
      </c>
      <c r="AS61" s="75">
        <f t="shared" si="0"/>
        <v>0</v>
      </c>
      <c r="AT61" s="76"/>
    </row>
    <row r="62" spans="1:46">
      <c r="A62" s="39">
        <v>48</v>
      </c>
      <c r="B62" s="40"/>
      <c r="C62" s="41"/>
      <c r="D62" s="3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O62" s="67">
        <f>'LAPORAN MURID(INVIDIDU)'!O53</f>
        <v>0</v>
      </c>
      <c r="AP62" s="67">
        <f>'LAPORAN MURID(INVIDIDU)'!S53</f>
        <v>0</v>
      </c>
      <c r="AQ62" s="67">
        <f>'LAPORAN MURID(INVIDIDU)'!X53</f>
        <v>0</v>
      </c>
      <c r="AR62" s="67">
        <f>'LAPORAN MURID(INVIDIDU)'!AB53</f>
        <v>0</v>
      </c>
      <c r="AS62" s="75">
        <f t="shared" si="0"/>
        <v>0</v>
      </c>
      <c r="AT62" s="76"/>
    </row>
    <row r="63" spans="1:46">
      <c r="A63" s="39">
        <v>49</v>
      </c>
      <c r="B63" s="40"/>
      <c r="C63" s="41"/>
      <c r="D63" s="3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O63" s="67">
        <f>'LAPORAN MURID(INVIDIDU)'!O54</f>
        <v>0</v>
      </c>
      <c r="AP63" s="67">
        <f>'LAPORAN MURID(INVIDIDU)'!S54</f>
        <v>0</v>
      </c>
      <c r="AQ63" s="67">
        <f>'LAPORAN MURID(INVIDIDU)'!X54</f>
        <v>0</v>
      </c>
      <c r="AR63" s="67">
        <f>'LAPORAN MURID(INVIDIDU)'!AB54</f>
        <v>0</v>
      </c>
      <c r="AS63" s="75">
        <f t="shared" si="0"/>
        <v>0</v>
      </c>
      <c r="AT63" s="76"/>
    </row>
    <row r="64" spans="1:46">
      <c r="A64" s="39">
        <v>50</v>
      </c>
      <c r="B64" s="40"/>
      <c r="C64" s="41"/>
      <c r="D64" s="3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O64" s="67">
        <f>'LAPORAN MURID(INVIDIDU)'!O55</f>
        <v>0</v>
      </c>
      <c r="AP64" s="67">
        <f>'LAPORAN MURID(INVIDIDU)'!S55</f>
        <v>0</v>
      </c>
      <c r="AQ64" s="67">
        <f>'LAPORAN MURID(INVIDIDU)'!X55</f>
        <v>0</v>
      </c>
      <c r="AR64" s="67">
        <f>'LAPORAN MURID(INVIDIDU)'!AB55</f>
        <v>0</v>
      </c>
      <c r="AS64" s="75">
        <f t="shared" si="0"/>
        <v>0</v>
      </c>
      <c r="AT64" s="76"/>
    </row>
    <row r="65" spans="1:46">
      <c r="A65" s="39">
        <v>51</v>
      </c>
      <c r="B65" s="40"/>
      <c r="C65" s="41"/>
      <c r="D65" s="3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O65" s="67">
        <f>'LAPORAN MURID(INVIDIDU)'!O56</f>
        <v>0</v>
      </c>
      <c r="AP65" s="67">
        <f>'LAPORAN MURID(INVIDIDU)'!S56</f>
        <v>0</v>
      </c>
      <c r="AQ65" s="67">
        <f>'LAPORAN MURID(INVIDIDU)'!X56</f>
        <v>0</v>
      </c>
      <c r="AR65" s="67">
        <f>'LAPORAN MURID(INVIDIDU)'!AB56</f>
        <v>0</v>
      </c>
      <c r="AS65" s="75">
        <f t="shared" si="0"/>
        <v>0</v>
      </c>
      <c r="AT65" s="76"/>
    </row>
    <row r="66" spans="1:46">
      <c r="A66" s="39">
        <v>52</v>
      </c>
      <c r="B66" s="40"/>
      <c r="C66" s="41"/>
      <c r="D66" s="3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O66" s="67">
        <f>'LAPORAN MURID(INVIDIDU)'!O57</f>
        <v>0</v>
      </c>
      <c r="AP66" s="67">
        <f>'LAPORAN MURID(INVIDIDU)'!S57</f>
        <v>0</v>
      </c>
      <c r="AQ66" s="67">
        <f>'LAPORAN MURID(INVIDIDU)'!X57</f>
        <v>0</v>
      </c>
      <c r="AR66" s="67">
        <f>'LAPORAN MURID(INVIDIDU)'!AB57</f>
        <v>0</v>
      </c>
      <c r="AS66" s="75">
        <f t="shared" si="0"/>
        <v>0</v>
      </c>
      <c r="AT66" s="76"/>
    </row>
    <row r="67" spans="1:46">
      <c r="A67" s="39">
        <v>53</v>
      </c>
      <c r="B67" s="40"/>
      <c r="C67" s="41"/>
      <c r="D67" s="3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O67" s="67">
        <f>'LAPORAN MURID(INVIDIDU)'!O58</f>
        <v>0</v>
      </c>
      <c r="AP67" s="67">
        <f>'LAPORAN MURID(INVIDIDU)'!S58</f>
        <v>0</v>
      </c>
      <c r="AQ67" s="67">
        <f>'LAPORAN MURID(INVIDIDU)'!X58</f>
        <v>0</v>
      </c>
      <c r="AR67" s="67">
        <f>'LAPORAN MURID(INVIDIDU)'!AB58</f>
        <v>0</v>
      </c>
      <c r="AS67" s="75">
        <f t="shared" si="0"/>
        <v>0</v>
      </c>
      <c r="AT67" s="76"/>
    </row>
    <row r="68" spans="1:46">
      <c r="A68" s="39">
        <v>54</v>
      </c>
      <c r="B68" s="40"/>
      <c r="C68" s="41"/>
      <c r="D68" s="3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O68" s="67">
        <f>'LAPORAN MURID(INVIDIDU)'!O59</f>
        <v>0</v>
      </c>
      <c r="AP68" s="67">
        <f>'LAPORAN MURID(INVIDIDU)'!S59</f>
        <v>0</v>
      </c>
      <c r="AQ68" s="67">
        <f>'LAPORAN MURID(INVIDIDU)'!X59</f>
        <v>0</v>
      </c>
      <c r="AR68" s="67">
        <f>'LAPORAN MURID(INVIDIDU)'!AB59</f>
        <v>0</v>
      </c>
      <c r="AS68" s="75">
        <f t="shared" si="0"/>
        <v>0</v>
      </c>
      <c r="AT68" s="76"/>
    </row>
    <row r="69" spans="1:46">
      <c r="A69" s="39">
        <v>55</v>
      </c>
      <c r="B69" s="40"/>
      <c r="C69" s="41"/>
      <c r="D69" s="3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O69" s="67">
        <f>'LAPORAN MURID(INVIDIDU)'!O60</f>
        <v>0</v>
      </c>
      <c r="AP69" s="67">
        <f>'LAPORAN MURID(INVIDIDU)'!S60</f>
        <v>0</v>
      </c>
      <c r="AQ69" s="67">
        <f>'LAPORAN MURID(INVIDIDU)'!X60</f>
        <v>0</v>
      </c>
      <c r="AR69" s="67">
        <f>'LAPORAN MURID(INVIDIDU)'!AB60</f>
        <v>0</v>
      </c>
      <c r="AS69" s="75">
        <f t="shared" si="0"/>
        <v>0</v>
      </c>
      <c r="AT69" s="76"/>
    </row>
    <row r="70" spans="1:46">
      <c r="A70" s="39">
        <v>56</v>
      </c>
      <c r="B70" s="40"/>
      <c r="C70" s="41"/>
      <c r="D70" s="3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O70" s="67">
        <f>'LAPORAN MURID(INVIDIDU)'!O61</f>
        <v>0</v>
      </c>
      <c r="AP70" s="67">
        <f>'LAPORAN MURID(INVIDIDU)'!S61</f>
        <v>0</v>
      </c>
      <c r="AQ70" s="67">
        <f>'LAPORAN MURID(INVIDIDU)'!X61</f>
        <v>0</v>
      </c>
      <c r="AR70" s="67">
        <f>'LAPORAN MURID(INVIDIDU)'!AB61</f>
        <v>0</v>
      </c>
      <c r="AS70" s="75">
        <f t="shared" si="0"/>
        <v>0</v>
      </c>
      <c r="AT70" s="76"/>
    </row>
    <row r="71" spans="1:46">
      <c r="A71" s="39">
        <v>57</v>
      </c>
      <c r="B71" s="40"/>
      <c r="C71" s="41"/>
      <c r="D71" s="3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O71" s="67">
        <f>'LAPORAN MURID(INVIDIDU)'!O62</f>
        <v>0</v>
      </c>
      <c r="AP71" s="67">
        <f>'LAPORAN MURID(INVIDIDU)'!S62</f>
        <v>0</v>
      </c>
      <c r="AQ71" s="67">
        <f>'LAPORAN MURID(INVIDIDU)'!X62</f>
        <v>0</v>
      </c>
      <c r="AR71" s="67">
        <f>'LAPORAN MURID(INVIDIDU)'!AB62</f>
        <v>0</v>
      </c>
      <c r="AS71" s="75">
        <f t="shared" si="0"/>
        <v>0</v>
      </c>
      <c r="AT71" s="76"/>
    </row>
    <row r="72" spans="1:46">
      <c r="A72" s="39">
        <v>58</v>
      </c>
      <c r="B72" s="40"/>
      <c r="C72" s="41"/>
      <c r="D72" s="39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O72" s="67">
        <f>'LAPORAN MURID(INVIDIDU)'!O63</f>
        <v>0</v>
      </c>
      <c r="AP72" s="67">
        <f>'LAPORAN MURID(INVIDIDU)'!S63</f>
        <v>0</v>
      </c>
      <c r="AQ72" s="67">
        <f>'LAPORAN MURID(INVIDIDU)'!X63</f>
        <v>0</v>
      </c>
      <c r="AR72" s="67">
        <f>'LAPORAN MURID(INVIDIDU)'!AB63</f>
        <v>0</v>
      </c>
      <c r="AS72" s="75">
        <f t="shared" si="0"/>
        <v>0</v>
      </c>
      <c r="AT72" s="76"/>
    </row>
    <row r="73" spans="1:46">
      <c r="A73" s="39">
        <v>59</v>
      </c>
      <c r="B73" s="40"/>
      <c r="C73" s="41"/>
      <c r="D73" s="3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67">
        <f>'LAPORAN MURID(INVIDIDU)'!O64</f>
        <v>0</v>
      </c>
      <c r="AP73" s="67">
        <f>'LAPORAN MURID(INVIDIDU)'!S64</f>
        <v>0</v>
      </c>
      <c r="AQ73" s="67">
        <f>'LAPORAN MURID(INVIDIDU)'!X64</f>
        <v>0</v>
      </c>
      <c r="AR73" s="67">
        <f>'LAPORAN MURID(INVIDIDU)'!AB64</f>
        <v>0</v>
      </c>
      <c r="AS73" s="75">
        <f t="shared" si="0"/>
        <v>0</v>
      </c>
      <c r="AT73" s="76"/>
    </row>
    <row r="74" spans="1:46">
      <c r="A74" s="39">
        <v>60</v>
      </c>
      <c r="B74" s="40"/>
      <c r="C74" s="41"/>
      <c r="D74" s="3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7">
        <f>'LAPORAN MURID(INVIDIDU)'!O65</f>
        <v>0</v>
      </c>
      <c r="AP74" s="67">
        <f>'LAPORAN MURID(INVIDIDU)'!S65</f>
        <v>0</v>
      </c>
      <c r="AQ74" s="67">
        <f>'LAPORAN MURID(INVIDIDU)'!X65</f>
        <v>0</v>
      </c>
      <c r="AR74" s="67">
        <f>'LAPORAN MURID(INVIDIDU)'!AB65</f>
        <v>0</v>
      </c>
      <c r="AS74" s="75">
        <f t="shared" si="0"/>
        <v>0</v>
      </c>
      <c r="AT74" s="76"/>
    </row>
    <row r="75" spans="1:46">
      <c r="A75" s="84" t="s">
        <v>368</v>
      </c>
      <c r="B75" s="85"/>
      <c r="C75" s="86"/>
      <c r="D75" s="70">
        <v>1</v>
      </c>
      <c r="E75" s="71">
        <f t="shared" ref="E75:AM75" si="1">COUNTIF(E$15:E$74,1)</f>
        <v>0</v>
      </c>
      <c r="F75" s="71">
        <f t="shared" si="1"/>
        <v>0</v>
      </c>
      <c r="G75" s="71">
        <f t="shared" si="1"/>
        <v>0</v>
      </c>
      <c r="H75" s="71">
        <f t="shared" si="1"/>
        <v>0</v>
      </c>
      <c r="I75" s="71">
        <f t="shared" si="1"/>
        <v>0</v>
      </c>
      <c r="J75" s="71">
        <f t="shared" si="1"/>
        <v>0</v>
      </c>
      <c r="K75" s="71">
        <f t="shared" si="1"/>
        <v>0</v>
      </c>
      <c r="L75" s="71">
        <f t="shared" si="1"/>
        <v>0</v>
      </c>
      <c r="M75" s="71">
        <f t="shared" si="1"/>
        <v>0</v>
      </c>
      <c r="N75" s="71">
        <f t="shared" si="1"/>
        <v>0</v>
      </c>
      <c r="O75" s="71">
        <f t="shared" si="1"/>
        <v>0</v>
      </c>
      <c r="P75" s="71">
        <f t="shared" si="1"/>
        <v>0</v>
      </c>
      <c r="Q75" s="71">
        <f t="shared" si="1"/>
        <v>0</v>
      </c>
      <c r="R75" s="71">
        <f t="shared" si="1"/>
        <v>0</v>
      </c>
      <c r="S75" s="71">
        <f t="shared" si="1"/>
        <v>0</v>
      </c>
      <c r="T75" s="71">
        <f t="shared" si="1"/>
        <v>0</v>
      </c>
      <c r="U75" s="71">
        <f t="shared" si="1"/>
        <v>0</v>
      </c>
      <c r="V75" s="71">
        <f t="shared" si="1"/>
        <v>0</v>
      </c>
      <c r="W75" s="71">
        <f t="shared" si="1"/>
        <v>0</v>
      </c>
      <c r="X75" s="71">
        <f t="shared" si="1"/>
        <v>0</v>
      </c>
      <c r="Y75" s="71">
        <f t="shared" si="1"/>
        <v>0</v>
      </c>
      <c r="Z75" s="71">
        <f t="shared" si="1"/>
        <v>0</v>
      </c>
      <c r="AA75" s="71">
        <f t="shared" si="1"/>
        <v>0</v>
      </c>
      <c r="AB75" s="71">
        <f t="shared" si="1"/>
        <v>0</v>
      </c>
      <c r="AC75" s="71">
        <f t="shared" si="1"/>
        <v>0</v>
      </c>
      <c r="AD75" s="71">
        <f t="shared" si="1"/>
        <v>0</v>
      </c>
      <c r="AE75" s="71">
        <f t="shared" si="1"/>
        <v>0</v>
      </c>
      <c r="AF75" s="71">
        <f t="shared" si="1"/>
        <v>0</v>
      </c>
      <c r="AG75" s="71">
        <f t="shared" si="1"/>
        <v>0</v>
      </c>
      <c r="AH75" s="71">
        <f t="shared" si="1"/>
        <v>0</v>
      </c>
      <c r="AI75" s="71">
        <f t="shared" si="1"/>
        <v>0</v>
      </c>
      <c r="AJ75" s="71">
        <f t="shared" si="1"/>
        <v>0</v>
      </c>
      <c r="AK75" s="71">
        <f t="shared" si="1"/>
        <v>0</v>
      </c>
      <c r="AL75" s="71">
        <f t="shared" si="1"/>
        <v>0</v>
      </c>
      <c r="AM75" s="71">
        <f t="shared" si="1"/>
        <v>0</v>
      </c>
    </row>
    <row r="76" spans="1:46">
      <c r="A76" s="87"/>
      <c r="B76" s="88"/>
      <c r="C76" s="89"/>
      <c r="D76" s="70">
        <v>2</v>
      </c>
      <c r="E76" s="71">
        <f t="shared" ref="E76:AM76" si="2">COUNTIF(E$15:E$74,2)</f>
        <v>0</v>
      </c>
      <c r="F76" s="71">
        <f t="shared" si="2"/>
        <v>0</v>
      </c>
      <c r="G76" s="71">
        <f t="shared" si="2"/>
        <v>0</v>
      </c>
      <c r="H76" s="71">
        <f t="shared" si="2"/>
        <v>0</v>
      </c>
      <c r="I76" s="71">
        <f t="shared" si="2"/>
        <v>0</v>
      </c>
      <c r="J76" s="71">
        <f t="shared" si="2"/>
        <v>0</v>
      </c>
      <c r="K76" s="71">
        <f t="shared" si="2"/>
        <v>0</v>
      </c>
      <c r="L76" s="71">
        <f t="shared" si="2"/>
        <v>0</v>
      </c>
      <c r="M76" s="71">
        <f t="shared" si="2"/>
        <v>0</v>
      </c>
      <c r="N76" s="71">
        <f t="shared" si="2"/>
        <v>0</v>
      </c>
      <c r="O76" s="71">
        <f t="shared" si="2"/>
        <v>0</v>
      </c>
      <c r="P76" s="71">
        <f t="shared" si="2"/>
        <v>0</v>
      </c>
      <c r="Q76" s="71">
        <f t="shared" si="2"/>
        <v>0</v>
      </c>
      <c r="R76" s="71">
        <f t="shared" si="2"/>
        <v>0</v>
      </c>
      <c r="S76" s="71">
        <f t="shared" si="2"/>
        <v>0</v>
      </c>
      <c r="T76" s="71">
        <f t="shared" si="2"/>
        <v>0</v>
      </c>
      <c r="U76" s="71">
        <f t="shared" si="2"/>
        <v>0</v>
      </c>
      <c r="V76" s="71">
        <f t="shared" si="2"/>
        <v>0</v>
      </c>
      <c r="W76" s="71">
        <f t="shared" si="2"/>
        <v>0</v>
      </c>
      <c r="X76" s="71">
        <f t="shared" si="2"/>
        <v>0</v>
      </c>
      <c r="Y76" s="71">
        <f t="shared" si="2"/>
        <v>0</v>
      </c>
      <c r="Z76" s="71">
        <f t="shared" si="2"/>
        <v>0</v>
      </c>
      <c r="AA76" s="71">
        <f t="shared" si="2"/>
        <v>0</v>
      </c>
      <c r="AB76" s="71">
        <f t="shared" si="2"/>
        <v>0</v>
      </c>
      <c r="AC76" s="71">
        <f t="shared" si="2"/>
        <v>0</v>
      </c>
      <c r="AD76" s="71">
        <f t="shared" si="2"/>
        <v>0</v>
      </c>
      <c r="AE76" s="71">
        <f t="shared" si="2"/>
        <v>0</v>
      </c>
      <c r="AF76" s="71">
        <f t="shared" si="2"/>
        <v>0</v>
      </c>
      <c r="AG76" s="71">
        <f t="shared" si="2"/>
        <v>0</v>
      </c>
      <c r="AH76" s="71">
        <f t="shared" si="2"/>
        <v>0</v>
      </c>
      <c r="AI76" s="71">
        <f t="shared" si="2"/>
        <v>0</v>
      </c>
      <c r="AJ76" s="71">
        <f t="shared" si="2"/>
        <v>0</v>
      </c>
      <c r="AK76" s="71">
        <f t="shared" si="2"/>
        <v>0</v>
      </c>
      <c r="AL76" s="71">
        <f t="shared" si="2"/>
        <v>0</v>
      </c>
      <c r="AM76" s="71">
        <f t="shared" si="2"/>
        <v>0</v>
      </c>
    </row>
    <row r="77" spans="1:46">
      <c r="A77" s="87"/>
      <c r="B77" s="88"/>
      <c r="C77" s="89"/>
      <c r="D77" s="57">
        <v>3</v>
      </c>
      <c r="E77" s="58">
        <f t="shared" ref="E77:AM77" si="3">COUNTIF(E$15:E$74,3)</f>
        <v>0</v>
      </c>
      <c r="F77" s="58">
        <f t="shared" si="3"/>
        <v>0</v>
      </c>
      <c r="G77" s="58">
        <f t="shared" si="3"/>
        <v>0</v>
      </c>
      <c r="H77" s="58">
        <f t="shared" si="3"/>
        <v>0</v>
      </c>
      <c r="I77" s="58">
        <f t="shared" si="3"/>
        <v>0</v>
      </c>
      <c r="J77" s="58">
        <f t="shared" si="3"/>
        <v>0</v>
      </c>
      <c r="K77" s="58">
        <f t="shared" si="3"/>
        <v>0</v>
      </c>
      <c r="L77" s="58">
        <f t="shared" si="3"/>
        <v>0</v>
      </c>
      <c r="M77" s="58">
        <f t="shared" si="3"/>
        <v>0</v>
      </c>
      <c r="N77" s="58">
        <f t="shared" si="3"/>
        <v>0</v>
      </c>
      <c r="O77" s="58">
        <f t="shared" si="3"/>
        <v>0</v>
      </c>
      <c r="P77" s="58">
        <f t="shared" si="3"/>
        <v>0</v>
      </c>
      <c r="Q77" s="58">
        <f t="shared" si="3"/>
        <v>0</v>
      </c>
      <c r="R77" s="58">
        <f t="shared" si="3"/>
        <v>0</v>
      </c>
      <c r="S77" s="58">
        <f t="shared" si="3"/>
        <v>0</v>
      </c>
      <c r="T77" s="58">
        <f t="shared" si="3"/>
        <v>0</v>
      </c>
      <c r="U77" s="58">
        <f t="shared" si="3"/>
        <v>0</v>
      </c>
      <c r="V77" s="58">
        <f t="shared" si="3"/>
        <v>0</v>
      </c>
      <c r="W77" s="58">
        <f t="shared" si="3"/>
        <v>0</v>
      </c>
      <c r="X77" s="58">
        <f t="shared" si="3"/>
        <v>0</v>
      </c>
      <c r="Y77" s="58">
        <f t="shared" si="3"/>
        <v>0</v>
      </c>
      <c r="Z77" s="58">
        <f t="shared" si="3"/>
        <v>0</v>
      </c>
      <c r="AA77" s="58">
        <f t="shared" si="3"/>
        <v>0</v>
      </c>
      <c r="AB77" s="58">
        <f t="shared" si="3"/>
        <v>0</v>
      </c>
      <c r="AC77" s="58">
        <f t="shared" si="3"/>
        <v>0</v>
      </c>
      <c r="AD77" s="58">
        <f t="shared" si="3"/>
        <v>0</v>
      </c>
      <c r="AE77" s="58">
        <f t="shared" si="3"/>
        <v>0</v>
      </c>
      <c r="AF77" s="58">
        <f t="shared" si="3"/>
        <v>0</v>
      </c>
      <c r="AG77" s="58">
        <f t="shared" si="3"/>
        <v>0</v>
      </c>
      <c r="AH77" s="58">
        <f t="shared" si="3"/>
        <v>0</v>
      </c>
      <c r="AI77" s="58">
        <f t="shared" si="3"/>
        <v>0</v>
      </c>
      <c r="AJ77" s="58">
        <f t="shared" si="3"/>
        <v>0</v>
      </c>
      <c r="AK77" s="58">
        <f t="shared" si="3"/>
        <v>0</v>
      </c>
      <c r="AL77" s="58">
        <f t="shared" si="3"/>
        <v>0</v>
      </c>
      <c r="AM77" s="58">
        <f t="shared" si="3"/>
        <v>0</v>
      </c>
    </row>
    <row r="78" spans="1:46">
      <c r="A78" s="87"/>
      <c r="B78" s="88"/>
      <c r="C78" s="89"/>
      <c r="D78" s="57">
        <v>4</v>
      </c>
      <c r="E78" s="58">
        <f t="shared" ref="E78:AM78" si="4">COUNTIF(E$15:E$74,4)</f>
        <v>0</v>
      </c>
      <c r="F78" s="58">
        <f t="shared" si="4"/>
        <v>0</v>
      </c>
      <c r="G78" s="58">
        <f t="shared" si="4"/>
        <v>0</v>
      </c>
      <c r="H78" s="58">
        <f t="shared" si="4"/>
        <v>0</v>
      </c>
      <c r="I78" s="58">
        <f t="shared" si="4"/>
        <v>0</v>
      </c>
      <c r="J78" s="58">
        <f t="shared" si="4"/>
        <v>0</v>
      </c>
      <c r="K78" s="58">
        <f t="shared" si="4"/>
        <v>0</v>
      </c>
      <c r="L78" s="58">
        <f t="shared" si="4"/>
        <v>0</v>
      </c>
      <c r="M78" s="58">
        <f t="shared" si="4"/>
        <v>0</v>
      </c>
      <c r="N78" s="58">
        <f t="shared" si="4"/>
        <v>0</v>
      </c>
      <c r="O78" s="58">
        <f t="shared" si="4"/>
        <v>0</v>
      </c>
      <c r="P78" s="58">
        <f t="shared" si="4"/>
        <v>0</v>
      </c>
      <c r="Q78" s="58">
        <f t="shared" si="4"/>
        <v>0</v>
      </c>
      <c r="R78" s="58">
        <f t="shared" si="4"/>
        <v>0</v>
      </c>
      <c r="S78" s="58">
        <f t="shared" si="4"/>
        <v>0</v>
      </c>
      <c r="T78" s="58">
        <f t="shared" si="4"/>
        <v>0</v>
      </c>
      <c r="U78" s="58">
        <f t="shared" si="4"/>
        <v>0</v>
      </c>
      <c r="V78" s="58">
        <f t="shared" si="4"/>
        <v>0</v>
      </c>
      <c r="W78" s="58">
        <f t="shared" si="4"/>
        <v>0</v>
      </c>
      <c r="X78" s="58">
        <f t="shared" si="4"/>
        <v>0</v>
      </c>
      <c r="Y78" s="58">
        <f t="shared" si="4"/>
        <v>0</v>
      </c>
      <c r="Z78" s="58">
        <f t="shared" si="4"/>
        <v>0</v>
      </c>
      <c r="AA78" s="58">
        <f t="shared" si="4"/>
        <v>0</v>
      </c>
      <c r="AB78" s="58">
        <f t="shared" si="4"/>
        <v>0</v>
      </c>
      <c r="AC78" s="58">
        <f t="shared" si="4"/>
        <v>0</v>
      </c>
      <c r="AD78" s="58">
        <f t="shared" si="4"/>
        <v>0</v>
      </c>
      <c r="AE78" s="58">
        <f t="shared" si="4"/>
        <v>0</v>
      </c>
      <c r="AF78" s="58">
        <f t="shared" si="4"/>
        <v>0</v>
      </c>
      <c r="AG78" s="58">
        <f t="shared" si="4"/>
        <v>0</v>
      </c>
      <c r="AH78" s="58">
        <f t="shared" si="4"/>
        <v>0</v>
      </c>
      <c r="AI78" s="58">
        <f t="shared" si="4"/>
        <v>0</v>
      </c>
      <c r="AJ78" s="58">
        <f t="shared" si="4"/>
        <v>0</v>
      </c>
      <c r="AK78" s="58">
        <f t="shared" si="4"/>
        <v>0</v>
      </c>
      <c r="AL78" s="58">
        <f t="shared" si="4"/>
        <v>0</v>
      </c>
      <c r="AM78" s="58">
        <f t="shared" si="4"/>
        <v>0</v>
      </c>
    </row>
    <row r="79" spans="1:46">
      <c r="A79" s="87"/>
      <c r="B79" s="88"/>
      <c r="C79" s="89"/>
      <c r="D79" s="57">
        <v>5</v>
      </c>
      <c r="E79" s="58">
        <f t="shared" ref="E79:AM79" si="5">COUNTIF(E$15:E$74,5)</f>
        <v>0</v>
      </c>
      <c r="F79" s="58">
        <f t="shared" si="5"/>
        <v>0</v>
      </c>
      <c r="G79" s="58">
        <f t="shared" si="5"/>
        <v>0</v>
      </c>
      <c r="H79" s="58">
        <f t="shared" si="5"/>
        <v>0</v>
      </c>
      <c r="I79" s="58">
        <f t="shared" si="5"/>
        <v>0</v>
      </c>
      <c r="J79" s="58">
        <f t="shared" si="5"/>
        <v>0</v>
      </c>
      <c r="K79" s="58">
        <f t="shared" si="5"/>
        <v>0</v>
      </c>
      <c r="L79" s="58">
        <f t="shared" si="5"/>
        <v>0</v>
      </c>
      <c r="M79" s="58">
        <f t="shared" si="5"/>
        <v>0</v>
      </c>
      <c r="N79" s="58">
        <f t="shared" si="5"/>
        <v>0</v>
      </c>
      <c r="O79" s="58">
        <f t="shared" si="5"/>
        <v>0</v>
      </c>
      <c r="P79" s="58">
        <f t="shared" si="5"/>
        <v>0</v>
      </c>
      <c r="Q79" s="58">
        <f t="shared" si="5"/>
        <v>0</v>
      </c>
      <c r="R79" s="58">
        <f t="shared" si="5"/>
        <v>0</v>
      </c>
      <c r="S79" s="58">
        <f t="shared" si="5"/>
        <v>0</v>
      </c>
      <c r="T79" s="58">
        <f t="shared" si="5"/>
        <v>0</v>
      </c>
      <c r="U79" s="58">
        <f t="shared" si="5"/>
        <v>0</v>
      </c>
      <c r="V79" s="58">
        <f t="shared" si="5"/>
        <v>0</v>
      </c>
      <c r="W79" s="58">
        <f t="shared" si="5"/>
        <v>0</v>
      </c>
      <c r="X79" s="58">
        <f t="shared" si="5"/>
        <v>0</v>
      </c>
      <c r="Y79" s="58">
        <f t="shared" si="5"/>
        <v>0</v>
      </c>
      <c r="Z79" s="58">
        <f t="shared" si="5"/>
        <v>0</v>
      </c>
      <c r="AA79" s="58">
        <f t="shared" si="5"/>
        <v>0</v>
      </c>
      <c r="AB79" s="58">
        <f t="shared" si="5"/>
        <v>0</v>
      </c>
      <c r="AC79" s="58">
        <f t="shared" si="5"/>
        <v>0</v>
      </c>
      <c r="AD79" s="58">
        <f t="shared" si="5"/>
        <v>0</v>
      </c>
      <c r="AE79" s="58">
        <f t="shared" si="5"/>
        <v>0</v>
      </c>
      <c r="AF79" s="58">
        <f t="shared" si="5"/>
        <v>0</v>
      </c>
      <c r="AG79" s="58">
        <f t="shared" si="5"/>
        <v>0</v>
      </c>
      <c r="AH79" s="58">
        <f t="shared" si="5"/>
        <v>0</v>
      </c>
      <c r="AI79" s="58">
        <f t="shared" si="5"/>
        <v>0</v>
      </c>
      <c r="AJ79" s="58">
        <f t="shared" si="5"/>
        <v>0</v>
      </c>
      <c r="AK79" s="58">
        <f t="shared" si="5"/>
        <v>0</v>
      </c>
      <c r="AL79" s="58">
        <f t="shared" si="5"/>
        <v>0</v>
      </c>
      <c r="AM79" s="58">
        <f t="shared" si="5"/>
        <v>0</v>
      </c>
    </row>
    <row r="80" spans="1:46">
      <c r="A80" s="90"/>
      <c r="B80" s="91"/>
      <c r="C80" s="92"/>
      <c r="D80" s="57">
        <v>6</v>
      </c>
      <c r="E80" s="58">
        <f t="shared" ref="E80:AM80" si="6">COUNTIF(E$15:E$74,6)</f>
        <v>0</v>
      </c>
      <c r="F80" s="58">
        <f t="shared" si="6"/>
        <v>0</v>
      </c>
      <c r="G80" s="58">
        <f t="shared" si="6"/>
        <v>0</v>
      </c>
      <c r="H80" s="58">
        <f t="shared" si="6"/>
        <v>0</v>
      </c>
      <c r="I80" s="58">
        <f t="shared" si="6"/>
        <v>0</v>
      </c>
      <c r="J80" s="58">
        <f t="shared" si="6"/>
        <v>0</v>
      </c>
      <c r="K80" s="58">
        <f t="shared" si="6"/>
        <v>0</v>
      </c>
      <c r="L80" s="58">
        <f t="shared" si="6"/>
        <v>0</v>
      </c>
      <c r="M80" s="58">
        <f t="shared" si="6"/>
        <v>0</v>
      </c>
      <c r="N80" s="58">
        <f t="shared" si="6"/>
        <v>0</v>
      </c>
      <c r="O80" s="58">
        <f t="shared" si="6"/>
        <v>0</v>
      </c>
      <c r="P80" s="58">
        <f t="shared" si="6"/>
        <v>0</v>
      </c>
      <c r="Q80" s="58">
        <f t="shared" si="6"/>
        <v>0</v>
      </c>
      <c r="R80" s="58">
        <f t="shared" si="6"/>
        <v>0</v>
      </c>
      <c r="S80" s="58">
        <f t="shared" si="6"/>
        <v>0</v>
      </c>
      <c r="T80" s="58">
        <f t="shared" si="6"/>
        <v>0</v>
      </c>
      <c r="U80" s="58">
        <f t="shared" si="6"/>
        <v>0</v>
      </c>
      <c r="V80" s="58">
        <f t="shared" si="6"/>
        <v>0</v>
      </c>
      <c r="W80" s="58">
        <f t="shared" si="6"/>
        <v>0</v>
      </c>
      <c r="X80" s="58">
        <f t="shared" si="6"/>
        <v>0</v>
      </c>
      <c r="Y80" s="58">
        <f t="shared" si="6"/>
        <v>0</v>
      </c>
      <c r="Z80" s="58">
        <f t="shared" si="6"/>
        <v>0</v>
      </c>
      <c r="AA80" s="58">
        <f t="shared" si="6"/>
        <v>0</v>
      </c>
      <c r="AB80" s="58">
        <f t="shared" si="6"/>
        <v>0</v>
      </c>
      <c r="AC80" s="58">
        <f t="shared" si="6"/>
        <v>0</v>
      </c>
      <c r="AD80" s="58">
        <f t="shared" si="6"/>
        <v>0</v>
      </c>
      <c r="AE80" s="58">
        <f t="shared" si="6"/>
        <v>0</v>
      </c>
      <c r="AF80" s="58">
        <f t="shared" si="6"/>
        <v>0</v>
      </c>
      <c r="AG80" s="58">
        <f t="shared" si="6"/>
        <v>0</v>
      </c>
      <c r="AH80" s="58">
        <f t="shared" si="6"/>
        <v>0</v>
      </c>
      <c r="AI80" s="58">
        <f t="shared" si="6"/>
        <v>0</v>
      </c>
      <c r="AJ80" s="58">
        <f t="shared" si="6"/>
        <v>0</v>
      </c>
      <c r="AK80" s="58">
        <f t="shared" si="6"/>
        <v>0</v>
      </c>
      <c r="AL80" s="58">
        <f t="shared" si="6"/>
        <v>0</v>
      </c>
      <c r="AM80" s="58">
        <f t="shared" si="6"/>
        <v>0</v>
      </c>
    </row>
    <row r="81" spans="1:39">
      <c r="A81" s="93" t="s">
        <v>367</v>
      </c>
      <c r="B81" s="93"/>
      <c r="C81" s="93"/>
      <c r="D81" s="93"/>
      <c r="E81" s="61">
        <f>SUM(E75:E80)</f>
        <v>0</v>
      </c>
      <c r="F81" s="61">
        <f t="shared" ref="F81:AM81" si="7">SUM(F75:F80)</f>
        <v>0</v>
      </c>
      <c r="G81" s="61">
        <f t="shared" si="7"/>
        <v>0</v>
      </c>
      <c r="H81" s="61">
        <f t="shared" si="7"/>
        <v>0</v>
      </c>
      <c r="I81" s="61">
        <f t="shared" si="7"/>
        <v>0</v>
      </c>
      <c r="J81" s="61">
        <f t="shared" si="7"/>
        <v>0</v>
      </c>
      <c r="K81" s="61">
        <f t="shared" si="7"/>
        <v>0</v>
      </c>
      <c r="L81" s="61">
        <f t="shared" si="7"/>
        <v>0</v>
      </c>
      <c r="M81" s="61">
        <f t="shared" si="7"/>
        <v>0</v>
      </c>
      <c r="N81" s="61">
        <f t="shared" si="7"/>
        <v>0</v>
      </c>
      <c r="O81" s="61">
        <f t="shared" si="7"/>
        <v>0</v>
      </c>
      <c r="P81" s="61">
        <f t="shared" si="7"/>
        <v>0</v>
      </c>
      <c r="Q81" s="61">
        <f t="shared" si="7"/>
        <v>0</v>
      </c>
      <c r="R81" s="61">
        <f t="shared" si="7"/>
        <v>0</v>
      </c>
      <c r="S81" s="61">
        <f t="shared" si="7"/>
        <v>0</v>
      </c>
      <c r="T81" s="61">
        <f t="shared" si="7"/>
        <v>0</v>
      </c>
      <c r="U81" s="61">
        <f t="shared" si="7"/>
        <v>0</v>
      </c>
      <c r="V81" s="61">
        <f t="shared" si="7"/>
        <v>0</v>
      </c>
      <c r="W81" s="61">
        <f t="shared" si="7"/>
        <v>0</v>
      </c>
      <c r="X81" s="61">
        <f t="shared" si="7"/>
        <v>0</v>
      </c>
      <c r="Y81" s="61">
        <f t="shared" si="7"/>
        <v>0</v>
      </c>
      <c r="Z81" s="61">
        <f t="shared" si="7"/>
        <v>0</v>
      </c>
      <c r="AA81" s="61">
        <f t="shared" si="7"/>
        <v>0</v>
      </c>
      <c r="AB81" s="61">
        <f t="shared" si="7"/>
        <v>0</v>
      </c>
      <c r="AC81" s="61">
        <f t="shared" si="7"/>
        <v>0</v>
      </c>
      <c r="AD81" s="61">
        <f t="shared" si="7"/>
        <v>0</v>
      </c>
      <c r="AE81" s="61">
        <f t="shared" si="7"/>
        <v>0</v>
      </c>
      <c r="AF81" s="61">
        <f t="shared" si="7"/>
        <v>0</v>
      </c>
      <c r="AG81" s="61">
        <f t="shared" si="7"/>
        <v>0</v>
      </c>
      <c r="AH81" s="61">
        <f t="shared" si="7"/>
        <v>0</v>
      </c>
      <c r="AI81" s="61">
        <f t="shared" si="7"/>
        <v>0</v>
      </c>
      <c r="AJ81" s="61">
        <f t="shared" si="7"/>
        <v>0</v>
      </c>
      <c r="AK81" s="61">
        <f t="shared" si="7"/>
        <v>0</v>
      </c>
      <c r="AL81" s="61">
        <f t="shared" si="7"/>
        <v>0</v>
      </c>
      <c r="AM81" s="61">
        <f t="shared" si="7"/>
        <v>0</v>
      </c>
    </row>
    <row r="82" spans="1:39">
      <c r="A82" s="93" t="s">
        <v>366</v>
      </c>
      <c r="B82" s="93"/>
      <c r="C82" s="93"/>
      <c r="D82" s="93"/>
      <c r="E82" s="70">
        <f>COUNTA($B$15:$B$74)-E81</f>
        <v>0</v>
      </c>
      <c r="F82" s="70">
        <f t="shared" ref="F82:AM82" si="8">COUNTA($B$15:$B$74)-F81</f>
        <v>0</v>
      </c>
      <c r="G82" s="70">
        <f t="shared" si="8"/>
        <v>0</v>
      </c>
      <c r="H82" s="70">
        <f t="shared" si="8"/>
        <v>0</v>
      </c>
      <c r="I82" s="70">
        <f t="shared" si="8"/>
        <v>0</v>
      </c>
      <c r="J82" s="70">
        <f t="shared" si="8"/>
        <v>0</v>
      </c>
      <c r="K82" s="70">
        <f t="shared" si="8"/>
        <v>0</v>
      </c>
      <c r="L82" s="70">
        <f t="shared" si="8"/>
        <v>0</v>
      </c>
      <c r="M82" s="70">
        <f t="shared" si="8"/>
        <v>0</v>
      </c>
      <c r="N82" s="70">
        <f t="shared" si="8"/>
        <v>0</v>
      </c>
      <c r="O82" s="70">
        <f t="shared" si="8"/>
        <v>0</v>
      </c>
      <c r="P82" s="70">
        <f t="shared" si="8"/>
        <v>0</v>
      </c>
      <c r="Q82" s="70">
        <f t="shared" si="8"/>
        <v>0</v>
      </c>
      <c r="R82" s="70">
        <f t="shared" si="8"/>
        <v>0</v>
      </c>
      <c r="S82" s="70">
        <f t="shared" si="8"/>
        <v>0</v>
      </c>
      <c r="T82" s="70">
        <f t="shared" si="8"/>
        <v>0</v>
      </c>
      <c r="U82" s="70">
        <f t="shared" si="8"/>
        <v>0</v>
      </c>
      <c r="V82" s="70">
        <f t="shared" si="8"/>
        <v>0</v>
      </c>
      <c r="W82" s="70">
        <f t="shared" si="8"/>
        <v>0</v>
      </c>
      <c r="X82" s="70">
        <f t="shared" si="8"/>
        <v>0</v>
      </c>
      <c r="Y82" s="70">
        <f t="shared" si="8"/>
        <v>0</v>
      </c>
      <c r="Z82" s="70">
        <f t="shared" si="8"/>
        <v>0</v>
      </c>
      <c r="AA82" s="70">
        <f t="shared" si="8"/>
        <v>0</v>
      </c>
      <c r="AB82" s="70">
        <f t="shared" si="8"/>
        <v>0</v>
      </c>
      <c r="AC82" s="70">
        <f t="shared" si="8"/>
        <v>0</v>
      </c>
      <c r="AD82" s="70">
        <f t="shared" si="8"/>
        <v>0</v>
      </c>
      <c r="AE82" s="70">
        <f t="shared" si="8"/>
        <v>0</v>
      </c>
      <c r="AF82" s="70">
        <f t="shared" si="8"/>
        <v>0</v>
      </c>
      <c r="AG82" s="70">
        <f t="shared" si="8"/>
        <v>0</v>
      </c>
      <c r="AH82" s="70">
        <f t="shared" si="8"/>
        <v>0</v>
      </c>
      <c r="AI82" s="70">
        <f t="shared" si="8"/>
        <v>0</v>
      </c>
      <c r="AJ82" s="70">
        <f t="shared" si="8"/>
        <v>0</v>
      </c>
      <c r="AK82" s="70">
        <f t="shared" si="8"/>
        <v>0</v>
      </c>
      <c r="AL82" s="70">
        <f t="shared" si="8"/>
        <v>0</v>
      </c>
      <c r="AM82" s="70">
        <f t="shared" si="8"/>
        <v>0</v>
      </c>
    </row>
  </sheetData>
  <sheetProtection password="E7EE" sheet="1" objects="1" scenarios="1"/>
  <protectedRanges>
    <protectedRange sqref="AT15:AT74" name="Range2"/>
    <protectedRange sqref="A4 A6 A9 A11 E75:AM80 B15:AM74" name="Range1"/>
  </protectedRanges>
  <sortState ref="B45:B74">
    <sortCondition ref="B74"/>
  </sortState>
  <mergeCells count="27">
    <mergeCell ref="AT12:AT13"/>
    <mergeCell ref="AO13:AS13"/>
    <mergeCell ref="E12:T12"/>
    <mergeCell ref="U12:Z12"/>
    <mergeCell ref="AA12:AJ12"/>
    <mergeCell ref="AK12:AM12"/>
    <mergeCell ref="E13:G13"/>
    <mergeCell ref="H13:N13"/>
    <mergeCell ref="P13:T13"/>
    <mergeCell ref="U13:X13"/>
    <mergeCell ref="AB13:AE13"/>
    <mergeCell ref="AF13:AH13"/>
    <mergeCell ref="AI13:AJ13"/>
    <mergeCell ref="AO12:AS12"/>
    <mergeCell ref="A75:C80"/>
    <mergeCell ref="A81:D81"/>
    <mergeCell ref="A82:D82"/>
    <mergeCell ref="A1:D1"/>
    <mergeCell ref="A4:D4"/>
    <mergeCell ref="A6:D6"/>
    <mergeCell ref="A9:D9"/>
    <mergeCell ref="A11:B11"/>
    <mergeCell ref="C11:D11"/>
    <mergeCell ref="C13:C14"/>
    <mergeCell ref="B13:B14"/>
    <mergeCell ref="A13:A14"/>
    <mergeCell ref="C10:D10"/>
  </mergeCells>
  <conditionalFormatting sqref="E15:AM74">
    <cfRule type="iconSet" priority="5">
      <iconSet>
        <cfvo type="percent" val="0"/>
        <cfvo type="num" val="3"/>
        <cfvo type="num" val="5"/>
      </iconSet>
    </cfRule>
  </conditionalFormatting>
  <conditionalFormatting sqref="AO15:AR74">
    <cfRule type="cellIs" dxfId="2" priority="2" operator="between">
      <formula>5</formula>
      <formula>6</formula>
    </cfRule>
    <cfRule type="cellIs" dxfId="1" priority="3" operator="between">
      <formula>3</formula>
      <formula>4</formula>
    </cfRule>
    <cfRule type="cellIs" dxfId="0" priority="4" operator="between">
      <formula>1</formula>
      <formula>2</formula>
    </cfRule>
  </conditionalFormatting>
  <conditionalFormatting sqref="AS15:AS74">
    <cfRule type="colorScale" priority="1">
      <colorScale>
        <cfvo type="num" val="1"/>
        <cfvo type="num" val="3"/>
        <cfvo type="num" val="6"/>
        <color rgb="FFC00000"/>
        <color rgb="FFFFFF00"/>
        <color rgb="FF00B050"/>
      </colorScale>
    </cfRule>
  </conditionalFormatting>
  <dataValidations xWindow="657" yWindow="233" count="110">
    <dataValidation type="list" allowBlank="1" showInputMessage="1" showErrorMessage="1" promptTitle="JANTINA" prompt="Sila isikan &quot; L&quot; untuk Lelaki dan &quot; P &quot; untuk Perempuan" sqref="D15:D74">
      <formula1>$D$13:$D$14</formula1>
    </dataValidation>
    <dataValidation allowBlank="1" showInputMessage="1" showErrorMessage="1" promptTitle="No Surat Beranak" prompt="Sila isikan nombor surat beranak murid." sqref="C15:C74"/>
    <dataValidation allowBlank="1" showInputMessage="1" showErrorMessage="1" promptTitle="NAMA SEKOLAH" prompt="Sila isikan nama sekolah._x000a_Contoh : SK Taman Suria" sqref="A4:D4"/>
    <dataValidation allowBlank="1" showInputMessage="1" showErrorMessage="1" promptTitle="NAMA GURU MATA PELAJARAN" prompt="Sila isikan nama guru mata pelajaran yang mengajar di kelas ini." sqref="A10:C10"/>
    <dataValidation allowBlank="1" showInputMessage="1" showErrorMessage="1" promptTitle="NAMA MURID" prompt="Sila isikan nama penuh murid." sqref="B15:B74"/>
    <dataValidation allowBlank="1" showInputMessage="1" showErrorMessage="1" promptTitle="Standard Kandungan 1.1" prompt="Standard Pembelajaran:_x000a_1.1.1_x000a_1.1.2" sqref="E14"/>
    <dataValidation allowBlank="1" showInputMessage="1" showErrorMessage="1" promptTitle="TARIKH" prompt="Tarikh ini menunjukkan tarikh rekod ini dibuka untuk diisi." sqref="C11:D11"/>
    <dataValidation allowBlank="1" showInputMessage="1" showErrorMessage="1" promptTitle="ALAMAT SEKOLAH" prompt="Sila isikan alamat sekolah._x000a_Contoh : Johor Bahru, Johor" sqref="A6:D6"/>
    <dataValidation allowBlank="1" showInputMessage="1" showErrorMessage="1" promptTitle="NAMA GURU MATA PELAJARAN" prompt="Sila isikan nama penuh guru mata pelajaran yang mengajar di kelas ini." sqref="A9:D9"/>
    <dataValidation allowBlank="1" showInputMessage="1" showErrorMessage="1" promptTitle="NAMA KELAS" prompt="Sila isikan nama kelas._x000a_Contoh : 5 Musytari" sqref="A11:B11"/>
    <dataValidation allowBlank="1" showInputMessage="1" showErrorMessage="1" promptTitle="Standard Kandungan 1.1" prompt="Standard Pembelajaran:_x000a_1.1.3" sqref="F14"/>
    <dataValidation allowBlank="1" showInputMessage="1" showErrorMessage="1" promptTitle="Standard Kandungan 1.1" prompt="Standard Pembelajaran:_x000a_1.1.4_x000a_1.1.5_x000a_1.1.6_x000a_1.1.7" sqref="G14"/>
    <dataValidation allowBlank="1" showInputMessage="1" showErrorMessage="1" promptTitle="Standard Kandungan 1.2" prompt="Standard Pembelajaran:_x000a_1.2.1_x000a_1.2.2_x000a_1.2.3_x000a_1.2.4_x000a_1.2.5_x000a_1.2.6_x000a_1.2.7" sqref="H14:I14"/>
    <dataValidation allowBlank="1" showInputMessage="1" showErrorMessage="1" promptTitle="Standard Kandungan 1.2" prompt="Standard Pembelajaran:_x000a_1.2.8" sqref="J14"/>
    <dataValidation allowBlank="1" showInputMessage="1" showErrorMessage="1" promptTitle="Standard Kandungan 1.2" prompt="Standard Pembelajaran:_x000a_1.2.9" sqref="K14"/>
    <dataValidation type="list" allowBlank="1" showInputMessage="1" showErrorMessage="1" errorTitle="RALAT" error="Sila isikan tahap 1 hingga 6 sahaja." promptTitle="Standard Kandungan 1.1" prompt="Standard Pembelajaran:_x000a_1.1.1_x000a_1.1.2" sqref="E15:E74">
      <formula1>$F$1:$F$6</formula1>
    </dataValidation>
    <dataValidation type="list" allowBlank="1" showInputMessage="1" showErrorMessage="1" errorTitle="RALAT" error="Sila isikan tahap 1 hingga 6 sahaja." promptTitle="Standard Kandungan 1.1" prompt="Standard Pembelajaran:_x000a_1.1.3" sqref="F15:F74">
      <formula1>$F$1:$F$6</formula1>
    </dataValidation>
    <dataValidation type="list" allowBlank="1" showInputMessage="1" showErrorMessage="1" errorTitle="RALAT" error="Sila isikan tahap 1 hingga 6 sahaja." promptTitle="Standard Kandungan 1.1" prompt="Standard Pembelajaran:_x000a_1.1.4_x000a_1.1.5_x000a_1.1.6_x000a_1.1.7" sqref="G15:G74">
      <formula1>$F$1:$F$6</formula1>
    </dataValidation>
    <dataValidation allowBlank="1" showInputMessage="1" showErrorMessage="1" promptTitle="Standard Kandungan 1.2" prompt="Standard Pembelajaran:_x000a_1.2.10" sqref="L14"/>
    <dataValidation type="list" allowBlank="1" showInputMessage="1" showErrorMessage="1" errorTitle="RALAT" error="Sila isikan tahap 1 hingga 6 sahaja." promptTitle="Standard Kandungan 1.2" prompt="Standard Pembelajaran:_x000a_1.2.1_x000a_1.2.2_x000a_1.2.3_x000a_1.2.4_x000a_1.2.5_x000a_1.2.6_x000a_1.2.7" sqref="H15:H74">
      <formula1>$F$1:$F$6</formula1>
    </dataValidation>
    <dataValidation type="list" allowBlank="1" showInputMessage="1" showErrorMessage="1" errorTitle="RALAT" error="Sila isikan tahap 1 hingga 6 sahaja." promptTitle="Standard Kandungan 1.2" prompt="Standard Pembelajaran:_x000a_1.2.1_x000a_1.2.2_x000a_1.2.3_x000a_1.2.4_x000a_1.2.5_x000a_1.2.6_x000a_1.2.7" sqref="I15:I74">
      <formula1>$F$1:$F$7</formula1>
    </dataValidation>
    <dataValidation type="list" allowBlank="1" showInputMessage="1" showErrorMessage="1" errorTitle="RALAT" error="Sila isikan tahap 1 hingga 6 sahaja." promptTitle="Standard Kandungan 1.2" prompt="Standard Pembelajaran:_x000a_1.2.8" sqref="J15:J74">
      <formula1>$F$1:$F$6</formula1>
    </dataValidation>
    <dataValidation type="list" allowBlank="1" showInputMessage="1" showErrorMessage="1" errorTitle="RALAT" error="Sila isikan tahap 1 hingga 6 sahaja." promptTitle="Standard Kandungan 1.2" prompt="Standard Pembelajaran:_x000a_1.2.9" sqref="K15:K74">
      <formula1>$F$1:$F$6</formula1>
    </dataValidation>
    <dataValidation type="list" allowBlank="1" showInputMessage="1" showErrorMessage="1" errorTitle="RALAT" error="Sila isikan tahap 1 hingga 6 sahaja." promptTitle="Standard Kandungan 1.2" prompt="Standard Pembelajaran:_x000a_1.2.10" sqref="L15:L74">
      <formula1>$F$1:$F$6</formula1>
    </dataValidation>
    <dataValidation allowBlank="1" showInputMessage="1" showErrorMessage="1" promptTitle="Standard Kandungan 1.2" prompt="Standard Pembelajaran:_x000a_1.2.11" sqref="M14"/>
    <dataValidation type="list" allowBlank="1" showInputMessage="1" showErrorMessage="1" errorTitle="RALAT" error="Sila isikan tahap 1 hingga 6 sahaja." promptTitle="Standard Kandungan 1.2" prompt="Standard Pembelajaran:_x000a_1.2.11" sqref="M15:M74">
      <formula1>$F$1:$F$6</formula1>
    </dataValidation>
    <dataValidation allowBlank="1" showInputMessage="1" showErrorMessage="1" promptTitle="Standard Kandungan 1.2" prompt="Standard Pembelajaran:_x000a_1.2.12" sqref="N14"/>
    <dataValidation type="list" allowBlank="1" showInputMessage="1" showErrorMessage="1" errorTitle="RALAT" error="Sila isikan tahap 1 hingga 6 sahaja." promptTitle="Standard Kandungan 1.2" prompt="Standard Pembelajaran:_x000a_1.2.12" sqref="N15:N74">
      <formula1>$F$1:$F$6</formula1>
    </dataValidation>
    <dataValidation allowBlank="1" showInputMessage="1" showErrorMessage="1" promptTitle="Standard Kandungan 1.3" prompt="Standard Pembelajaran:_x000a_1.3.1" sqref="O14"/>
    <dataValidation type="list" allowBlank="1" showInputMessage="1" showErrorMessage="1" errorTitle="RALAT" error="Sila isikan tahap 1 hingga 6 sahaja." promptTitle="Standard Kandungan 1.3" prompt="Standard Pembelajaran:_x000a_1.3.1" sqref="O15:O74">
      <formula1>$F$1:$F$6</formula1>
    </dataValidation>
    <dataValidation allowBlank="1" showInputMessage="1" showErrorMessage="1" promptTitle="Standard Kandungan 1.4" prompt="Standard Pembelajaran:_x000a_1.4.1" sqref="P14"/>
    <dataValidation type="list" allowBlank="1" showInputMessage="1" showErrorMessage="1" errorTitle="RALAT" error="Sila isikan tahap 1 hingga 6 sahaja." promptTitle="Standard Kandungan 1.4" prompt="Standard Pembelajaran:_x000a_1.4.1" sqref="P15:P74">
      <formula1>$F$1:$F$6</formula1>
    </dataValidation>
    <dataValidation allowBlank="1" showInputMessage="1" showErrorMessage="1" promptTitle="Standard Kandungan 1.4" prompt="Standard Pembelajaran:_x000a_1.4.2_x000a_1.4.3_x000a_1.4.4" sqref="Q14"/>
    <dataValidation type="list" allowBlank="1" showInputMessage="1" showErrorMessage="1" errorTitle="RALAT" error="Sila isikan tahap 1 hingga 6 sahaja." promptTitle="Standard Kandungan 1.4" prompt="Standard Pembelajaran:_x000a_1.4.2_x000a_1.4.3_x000a_1.4.4" sqref="Q15:Q74">
      <formula1>$F$1:$F$6</formula1>
    </dataValidation>
    <dataValidation allowBlank="1" showInputMessage="1" showErrorMessage="1" promptTitle="Standard Kandungan 1.4" prompt="Standard Pembelajaran:_x000a_1.4.5" sqref="R14"/>
    <dataValidation type="list" allowBlank="1" showInputMessage="1" showErrorMessage="1" errorTitle="RALAT" error="Sila isikan tahap 1 hingga 6 sahaja." promptTitle="Standard Kandungan 1.4" prompt="Standard Pembelajaran:_x000a_1.4.5" sqref="R15:R74">
      <formula1>$F$1:$F$6</formula1>
    </dataValidation>
    <dataValidation allowBlank="1" showInputMessage="1" showErrorMessage="1" promptTitle="Standard Kandungan 1.4" prompt="Standard Pembelajaran:_x000a_1.4.6" sqref="S14"/>
    <dataValidation type="list" allowBlank="1" showInputMessage="1" showErrorMessage="1" errorTitle="RALAT" error="Sila isikan tahap 1 hingga 6 sahaja." promptTitle="Standard Kandungan 1.4" prompt="Standard Pembelajaran:_x000a_1.4.6" sqref="S15:S74">
      <formula1>$F$1:$F$6</formula1>
    </dataValidation>
    <dataValidation allowBlank="1" showInputMessage="1" showErrorMessage="1" promptTitle="Standard Kandungan 1.4" prompt="Standard Pembelajaran:_x000a_1.4.7" sqref="T14"/>
    <dataValidation type="list" allowBlank="1" showInputMessage="1" showErrorMessage="1" errorTitle="RALAT" error="Sila isikan tahap 1 hingga 6 sahaja." promptTitle="Standard Kandungan 1.4" prompt="Standard Pembelajaran:_x000a_1.4.7" sqref="T15:T74">
      <formula1>$F$1:$F$6</formula1>
    </dataValidation>
    <dataValidation allowBlank="1" showInputMessage="1" showErrorMessage="1" promptTitle="Standard Kandungan 2.1" prompt="Standard Pembelajaran:_x000a_2.1.1_x000a_2.1.2_x000a_2.1.3_x000a_2.1.4_x000a_2.1.5_x000a_2.1.6" sqref="U14:V14"/>
    <dataValidation type="list" allowBlank="1" showInputMessage="1" showErrorMessage="1" errorTitle="RALAT" error="Sila isikan tahap 1 hingga 6 sahaja." promptTitle="Standard Kandungan 2.1" prompt="Standard Pembelajaran:_x000a_2.1.1_x000a_2.1.2_x000a_2.1.3_x000a_2.1.4_x000a_2.1.5_x000a_2.1.6" sqref="U15:V74">
      <formula1>$F$1:$F$6</formula1>
    </dataValidation>
    <dataValidation type="list" allowBlank="1" showInputMessage="1" showErrorMessage="1" errorTitle="RALAT" error="Sila isikan tahap 1 hingga 6 sahaja." promptTitle="Standard Kandungan 2.1" prompt="Standard Pembelajaran:_x000a_2.1.7" sqref="W15:W74">
      <formula1>$F$1:$F$6</formula1>
    </dataValidation>
    <dataValidation allowBlank="1" showInputMessage="1" showErrorMessage="1" promptTitle="Standard Kandungan 2.1" prompt="Standard Pembelajaran:_x000a_2.1.7" sqref="W14"/>
    <dataValidation allowBlank="1" showInputMessage="1" showErrorMessage="1" promptTitle="Standard Kandungan 2.1" prompt="Standard Pembelajaran:_x000a_2.1.8" sqref="X14"/>
    <dataValidation type="list" allowBlank="1" showInputMessage="1" showErrorMessage="1" errorTitle="RALAT" error="Sila isikan tahap 1 hingga 6 sahaja." promptTitle="Standard Kandungan 2.1" prompt="Standard Pembelajaran:_x000a_2.1.8" sqref="X15:X74">
      <formula1>$F$1:$F$6</formula1>
    </dataValidation>
    <dataValidation allowBlank="1" showInputMessage="1" showErrorMessage="1" promptTitle="Standard Kandungan 2.2" prompt="Standard Pembelajaran:_x000a_2.2.1_x000a_2.2.2" sqref="Y14"/>
    <dataValidation type="list" allowBlank="1" showInputMessage="1" showErrorMessage="1" errorTitle="RALAT" error="Sila isikan tahap 1 hingga 6 sahaja." promptTitle="Standard Kandungan 2.2" prompt="Standard Pembelajaran:_x000a_2.2.1_x000a_2.2.2" sqref="Y15:Y74">
      <formula1>$F$1:$F$6</formula1>
    </dataValidation>
    <dataValidation allowBlank="1" showInputMessage="1" showErrorMessage="1" promptTitle="Standard Kandungan 2.3" prompt="Standard Pembelajaran:_x000a_2.3.1_x000a_2.3.2_x000a_2.3.3_x000a_2.3.4" sqref="Z14"/>
    <dataValidation type="list" allowBlank="1" showInputMessage="1" showErrorMessage="1" errorTitle="RALAT" error="Sila isikan tahap 1 hingga 6 sahaja." promptTitle="Standard Kandungan 2.3" prompt="Standard Pembelajaran:_x000a_2.3.1_x000a_2.3.2_x000a_2.3.3_x000a_2.3.4" sqref="Z15:Z74">
      <formula1>$F$1:$F$6</formula1>
    </dataValidation>
    <dataValidation allowBlank="1" showInputMessage="1" showErrorMessage="1" promptTitle="Standard Kandungan 3.1" prompt="Standard Pembelajaran:_x000a_3.1.1" sqref="AA14"/>
    <dataValidation type="list" allowBlank="1" showInputMessage="1" showErrorMessage="1" errorTitle="RALAT" error="Sila isikan tahap 1 hingga 6 sahaja." promptTitle="Standard Kandungan 3.1" prompt="Standard Pembelajaran:_x000a_3.1.1" sqref="AA15:AA74">
      <formula1>$F$1:$F$6</formula1>
    </dataValidation>
    <dataValidation allowBlank="1" showInputMessage="1" showErrorMessage="1" promptTitle="Standard Kandungan 3.2" prompt="Standard Pembelajaran:_x000a_3.2.1" sqref="AB14"/>
    <dataValidation type="list" allowBlank="1" showInputMessage="1" showErrorMessage="1" errorTitle="RALAT" error="Sila isikan tahap 1 hingga 6 sahaja." promptTitle="Standard Kandungan 3.2" prompt="Standard Pembelajaran:_x000a_3.2.1" sqref="AB15:AB74">
      <formula1>$F$1:$F$6</formula1>
    </dataValidation>
    <dataValidation allowBlank="1" showInputMessage="1" showErrorMessage="1" promptTitle="Standard Kandungan 3.2" prompt="Standard Pembelajaran:_x000a_3.2.2" sqref="AC14"/>
    <dataValidation type="list" allowBlank="1" showInputMessage="1" showErrorMessage="1" errorTitle="RALAT" error="Sila isikan tahap 1 hingga 6 sahaja." promptTitle="Standard Kandungan 3.2" prompt="Standard Pembelajaran:_x000a_3.2.2" sqref="AC15:AC74">
      <formula1>$F$1:$F$6</formula1>
    </dataValidation>
    <dataValidation allowBlank="1" showInputMessage="1" showErrorMessage="1" promptTitle="Standard Kandungan 3.2" prompt="Standard Pembelajaran:_x000a_3.2.3" sqref="AD14"/>
    <dataValidation type="list" allowBlank="1" showInputMessage="1" showErrorMessage="1" errorTitle="RALAT" error="Sila isikan tahap 1 hingga 6 sahaja." promptTitle="Standard Kandungan 3.2" prompt="Standard Pembelajaran:_x000a_3.2.3" sqref="AD15:AD74">
      <formula1>$F$1:$F$6</formula1>
    </dataValidation>
    <dataValidation allowBlank="1" showInputMessage="1" showErrorMessage="1" promptTitle="Standard Kandungan 3.2" prompt="Standard Pembelajaran:_x000a_3.2.4" sqref="AE14"/>
    <dataValidation type="list" allowBlank="1" showInputMessage="1" showErrorMessage="1" errorTitle="RALAT" error="Sila isikan tahap 1 hingga 6 sahaja." promptTitle="Standard Kandungan 3.2" prompt="Standard Pembelajaran:_x000a_3.2.4" sqref="AE15:AE74">
      <formula1>$F$1:$F$6</formula1>
    </dataValidation>
    <dataValidation allowBlank="1" showInputMessage="1" showErrorMessage="1" promptTitle="Standard Kandungan 3.3" prompt="Standard Pembelajaran:_x000a_3.3.1" sqref="AF14"/>
    <dataValidation type="list" allowBlank="1" showInputMessage="1" showErrorMessage="1" errorTitle="RALAT" error="Sila isikan tahap 1 hingga 6 sahaja." promptTitle="Standard Kandungan 3.3" prompt="Standard Pembelajaran:_x000a_3.3.1" sqref="AF15:AF74">
      <formula1>$F$1:$F$6</formula1>
    </dataValidation>
    <dataValidation allowBlank="1" showInputMessage="1" showErrorMessage="1" promptTitle="Standard Kandungan 3.3" prompt="Standard Pembelajaran:_x000a_3.3.2" sqref="AG14"/>
    <dataValidation allowBlank="1" showInputMessage="1" showErrorMessage="1" promptTitle="Standard Kandungan 3.3" prompt="Standard Pembelajaran:_x000a_3.3.3" sqref="AH14"/>
    <dataValidation type="list" allowBlank="1" showInputMessage="1" showErrorMessage="1" errorTitle="RALAT" error="Sila isikan tahap 1 hingga 6 sahaja." promptTitle="Standard Kandungan 3.3" prompt="Standard Pembelajaran:_x000a_3.3.2" sqref="AG15:AG74">
      <formula1>$F$1:$F$6</formula1>
    </dataValidation>
    <dataValidation type="list" allowBlank="1" showInputMessage="1" showErrorMessage="1" errorTitle="RALAT" error="Sila isikan tahap 1 hingga 6 sahaja." promptTitle="Standard Kandungan 3.3" prompt="Standard Pembelajaran:_x000a_3.3.3" sqref="AH15:AH74">
      <formula1>$F$1:$F$6</formula1>
    </dataValidation>
    <dataValidation allowBlank="1" showInputMessage="1" showErrorMessage="1" promptTitle="Standard Kandungan 3.4" prompt="Standard Pembelajaran:_x000a_3.4.1_x000a_3.4.2_x000a_3.4.3" sqref="AI14"/>
    <dataValidation type="list" allowBlank="1" showInputMessage="1" showErrorMessage="1" errorTitle="RALAT" error="Sila isikan tahap 1 hingga 6 sahaja." promptTitle="Standard Kandungan 3.4" prompt="Standard Pembelajaran:_x000a_3.4.1_x000a_3.4.2_x000a_3.4.3" sqref="AI15:AI74">
      <formula1>$F$1:$F$6</formula1>
    </dataValidation>
    <dataValidation allowBlank="1" showInputMessage="1" showErrorMessage="1" promptTitle="Standard Kandungan 3.4" prompt="Standard Pembelajaran:_x000a_3.4.4_x000a_3.4.5" sqref="AJ14"/>
    <dataValidation type="list" allowBlank="1" showInputMessage="1" showErrorMessage="1" errorTitle="RALAT" error="Sila isikan tahap 1 hingga 6 sahaja." promptTitle="Standard Kandungan 3.4" prompt="Standard Pembelajaran:_x000a_3.4.4_x000a_3.4.5" sqref="AJ15:AJ74">
      <formula1>$F$1:$F$6</formula1>
    </dataValidation>
    <dataValidation allowBlank="1" showInputMessage="1" showErrorMessage="1" promptTitle="Standard Kandungan 4.1" prompt="Standard Pembelajaran:_x000a_4.1.1_x000a_4.1.2_x000a_4.1.3_x000a_4.1.4_x000a_4.1.5" sqref="AK14"/>
    <dataValidation type="list" allowBlank="1" showInputMessage="1" showErrorMessage="1" errorTitle="RALAT" error="Sila isikan tahap 1 hingga 6 sahaja." promptTitle="Standard Kandungan 4.1" prompt="Standard Pembelajaran:_x000a_4.1.1_x000a_4.1.2_x000a_4.1.3_x000a_4.1.4_x000a_4.1.5" sqref="AK15:AK74">
      <formula1>$F$1:$F$6</formula1>
    </dataValidation>
    <dataValidation allowBlank="1" showInputMessage="1" showErrorMessage="1" promptTitle="Standard Kandungan 4.2" prompt="Standard Pembelajaran:_x000a_4.2.1_x000a_4.2.2_x000a_4.2.3_x000a_4.2.4" sqref="AL14"/>
    <dataValidation type="list" allowBlank="1" showInputMessage="1" showErrorMessage="1" errorTitle="RALAT" error="Sila isikan tahap 1 hingga 6 sahaja." promptTitle="Standard Kandungan 4.2" prompt="Standard Pembelajaran:_x000a_4.2.1_x000a_4.2.2_x000a_4.2.3_x000a_4.2.4" sqref="AL15:AL74">
      <formula1>$F$1:$F$6</formula1>
    </dataValidation>
    <dataValidation allowBlank="1" showInputMessage="1" showErrorMessage="1" promptTitle="Standard Kandungan 4.3" prompt="Standard Pembelajaran:_x000a_4.3.1_x000a_4.3.2_x000a_4.3.3_x000a_4.3.4" sqref="AM14"/>
    <dataValidation type="list" allowBlank="1" showInputMessage="1" showErrorMessage="1" errorTitle="RALAT" error="Sila isikan tahap 1 hingga 6 sahaja." promptTitle="Standard Kandungan 4.3" prompt="Standard Pembelajaran:_x000a_4.3.1_x000a_4.3.2_x000a_4.3.3_x000a_4.3.4" sqref="AM15:AM74">
      <formula1>$F$1:$F$6</formula1>
    </dataValidation>
    <dataValidation allowBlank="1" showInputMessage="1" showErrorMessage="1" errorTitle="RALAT" error="Sila isikan tahap 1 hingga 6 sahaja." promptTitle="Standard Kandungan 1.1" prompt="Standard Pembelajaran:_x000a_1.1.1_x000a_1.1.2" sqref="E75:E80"/>
    <dataValidation allowBlank="1" showInputMessage="1" showErrorMessage="1" errorTitle="RALAT" error="Sila isikan tahap 1 hingga 6 sahaja." promptTitle="Standard Kandungan 1.1" prompt="Standard Pembelajaran:_x000a_1.1.3" sqref="F75:F80"/>
    <dataValidation allowBlank="1" showInputMessage="1" showErrorMessage="1" errorTitle="RALAT" error="Sila isikan tahap 1 hingga 6 sahaja." promptTitle="Standard Kandungan 1.1" prompt="Standard Pembelajaran:_x000a_1.1.4_x000a_1.1.5_x000a_1.1.6_x000a_1.1.7" sqref="G75:G80"/>
    <dataValidation allowBlank="1" showInputMessage="1" showErrorMessage="1" errorTitle="RALAT" error="Sila isikan tahap 1 hingga 6 sahaja." promptTitle="Standard Kandungan 1.2" prompt="Standard Pembelajaran:_x000a_1.2.1_x000a_1.2.2_x000a_1.2.3_x000a_1.2.4_x000a_1.2.5_x000a_1.2.6_x000a_1.2.7" sqref="H75:I80"/>
    <dataValidation allowBlank="1" showInputMessage="1" showErrorMessage="1" errorTitle="RALAT" error="Sila isikan tahap 1 hingga 6 sahaja." promptTitle="Standard Kandungan 1.2" prompt="Standard Pembelajaran:_x000a_1.2.8" sqref="J75:J80"/>
    <dataValidation allowBlank="1" showInputMessage="1" showErrorMessage="1" errorTitle="RALAT" error="Sila isikan tahap 1 hingga 6 sahaja." promptTitle="Standard Kandungan 1.2" prompt="Standard Pembelajaran:_x000a_1.2.9" sqref="K75:K80"/>
    <dataValidation allowBlank="1" showInputMessage="1" showErrorMessage="1" errorTitle="RALAT" error="Sila isikan tahap 1 hingga 6 sahaja." promptTitle="Standard Kandungan 1.2" prompt="Standard Pembelajaran:_x000a_1.2.10" sqref="L75:L80"/>
    <dataValidation allowBlank="1" showInputMessage="1" showErrorMessage="1" errorTitle="RALAT" error="Sila isikan tahap 1 hingga 6 sahaja." promptTitle="Standard Kandungan 1.2" prompt="Standard Pembelajaran:_x000a_1.2.11" sqref="M75:M80"/>
    <dataValidation allowBlank="1" showInputMessage="1" showErrorMessage="1" errorTitle="RALAT" error="Sila isikan tahap 1 hingga 6 sahaja." promptTitle="Standard Kandungan 1.2" prompt="Standard Pembelajaran:_x000a_1.2.12" sqref="N75:N80"/>
    <dataValidation allowBlank="1" showInputMessage="1" showErrorMessage="1" errorTitle="RALAT" error="Sila isikan tahap 1 hingga 6 sahaja." promptTitle="Standard Kandungan 1.3" prompt="Standard Pembelajaran:_x000a_1.3.1" sqref="O75:O80"/>
    <dataValidation allowBlank="1" showInputMessage="1" showErrorMessage="1" errorTitle="RALAT" error="Sila isikan tahap 1 hingga 6 sahaja." promptTitle="Standard Kandungan 1.4" prompt="Standard Pembelajaran:_x000a_1.4.1" sqref="P75:P80"/>
    <dataValidation allowBlank="1" showInputMessage="1" showErrorMessage="1" errorTitle="RALAT" error="Sila isikan tahap 1 hingga 6 sahaja." promptTitle="Standard Kandungan 1.4" prompt="Standard Pembelajaran:_x000a_1.4.2_x000a_1.4.3_x000a_1.4.4" sqref="Q75:Q80"/>
    <dataValidation allowBlank="1" showInputMessage="1" showErrorMessage="1" errorTitle="RALAT" error="Sila isikan tahap 1 hingga 6 sahaja." promptTitle="Standard Kandungan 1.4" prompt="Standard Pembelajaran:_x000a_1.4.5" sqref="R75:R80"/>
    <dataValidation allowBlank="1" showInputMessage="1" showErrorMessage="1" errorTitle="RALAT" error="Sila isikan tahap 1 hingga 6 sahaja." promptTitle="Standard Kandungan 1.4" prompt="Standard Pembelajaran:_x000a_1.4.6" sqref="S75:S80"/>
    <dataValidation allowBlank="1" showInputMessage="1" showErrorMessage="1" errorTitle="RALAT" error="Sila isikan tahap 1 hingga 6 sahaja." promptTitle="Standard Kandungan 1.4" prompt="Standard Pembelajaran:_x000a_1.4.7" sqref="T75:T80"/>
    <dataValidation allowBlank="1" showInputMessage="1" showErrorMessage="1" errorTitle="RALAT" error="Sila isikan tahap 1 hingga 6 sahaja." promptTitle="Standard Kandungan 2.1" prompt="Standard Pembelajaran:_x000a_2.1.1_x000a_2.1.2_x000a_2.1.3_x000a_2.1.4_x000a_2.1.5_x000a_2.1.6" sqref="U75:V80"/>
    <dataValidation allowBlank="1" showInputMessage="1" showErrorMessage="1" errorTitle="RALAT" error="Sila isikan tahap 1 hingga 6 sahaja." promptTitle="Standard Kandungan 2.1" prompt="Standard Pembelajaran:_x000a_2.1.7" sqref="W75:W80"/>
    <dataValidation allowBlank="1" showInputMessage="1" showErrorMessage="1" errorTitle="RALAT" error="Sila isikan tahap 1 hingga 6 sahaja." promptTitle="Standard Kandungan 2.1" prompt="Standard Pembelajaran:_x000a_2.1.8" sqref="X75:X80"/>
    <dataValidation allowBlank="1" showInputMessage="1" showErrorMessage="1" errorTitle="RALAT" error="Sila isikan tahap 1 hingga 6 sahaja." promptTitle="Standard Kandungan 2.2" prompt="Standard Pembelajaran:_x000a_2.2.1_x000a_2.2.2" sqref="Y75:Y80"/>
    <dataValidation allowBlank="1" showInputMessage="1" showErrorMessage="1" errorTitle="RALAT" error="Sila isikan tahap 1 hingga 6 sahaja." promptTitle="Standard Kandungan 2.3" prompt="Standard Pembelajaran:_x000a_2.3.1_x000a_2.3.2_x000a_2.3.3_x000a_2.3.4" sqref="Z75:Z80"/>
    <dataValidation allowBlank="1" showInputMessage="1" showErrorMessage="1" errorTitle="RALAT" error="Sila isikan tahap 1 hingga 6 sahaja." promptTitle="Standard Kandungan 3.1" prompt="Standard Pembelajaran:_x000a_3.1.1" sqref="AA75:AA80"/>
    <dataValidation allowBlank="1" showInputMessage="1" showErrorMessage="1" errorTitle="RALAT" error="Sila isikan tahap 1 hingga 6 sahaja." promptTitle="Standard Kandungan 3.2" prompt="Standard Pembelajaran:_x000a_3.2.1" sqref="AB75:AB80"/>
    <dataValidation allowBlank="1" showInputMessage="1" showErrorMessage="1" errorTitle="RALAT" error="Sila isikan tahap 1 hingga 6 sahaja." promptTitle="Standard Kandungan 3.2" prompt="Standard Pembelajaran:_x000a_3.2.2" sqref="AC75:AC80"/>
    <dataValidation allowBlank="1" showInputMessage="1" showErrorMessage="1" errorTitle="RALAT" error="Sila isikan tahap 1 hingga 6 sahaja." promptTitle="Standard Kandungan 3.2" prompt="Standard Pembelajaran:_x000a_3.2.3" sqref="AD75:AD80"/>
    <dataValidation allowBlank="1" showInputMessage="1" showErrorMessage="1" errorTitle="RALAT" error="Sila isikan tahap 1 hingga 6 sahaja." promptTitle="Standard Kandungan 3.2" prompt="Standard Pembelajaran:_x000a_3.2.4" sqref="AE75:AE80"/>
    <dataValidation allowBlank="1" showInputMessage="1" showErrorMessage="1" errorTitle="RALAT" error="Sila isikan tahap 1 hingga 6 sahaja." promptTitle="Standard Kandungan 3.3" prompt="Standard Pembelajaran:_x000a_3.3.1" sqref="AF75:AF80"/>
    <dataValidation allowBlank="1" showInputMessage="1" showErrorMessage="1" errorTitle="RALAT" error="Sila isikan tahap 1 hingga 6 sahaja." promptTitle="Standard Kandungan 3.3" prompt="Standard Pembelajaran:_x000a_3.3.2" sqref="AG75:AG80"/>
    <dataValidation allowBlank="1" showInputMessage="1" showErrorMessage="1" errorTitle="RALAT" error="Sila isikan tahap 1 hingga 6 sahaja." promptTitle="Standard Kandungan 3.3" prompt="Standard Pembelajaran:_x000a_3.3.3" sqref="AH75:AH80"/>
    <dataValidation allowBlank="1" showInputMessage="1" showErrorMessage="1" errorTitle="RALAT" error="Sila isikan tahap 1 hingga 6 sahaja." promptTitle="Standard Kandungan 3.4" prompt="Standard Pembelajaran:_x000a_3.4.1_x000a_3.4.2_x000a_3.4.3" sqref="AI75:AI80"/>
    <dataValidation allowBlank="1" showInputMessage="1" showErrorMessage="1" errorTitle="RALAT" error="Sila isikan tahap 1 hingga 6 sahaja." promptTitle="Standard Kandungan 3.4" prompt="Standard Pembelajaran:_x000a_3.4.4_x000a_3.4.5" sqref="AJ75:AJ80"/>
    <dataValidation allowBlank="1" showInputMessage="1" showErrorMessage="1" errorTitle="RALAT" error="Sila isikan tahap 1 hingga 6 sahaja." promptTitle="Standard Kandungan 4.1" prompt="Standard Pembelajaran:_x000a_4.1.1_x000a_4.1.2_x000a_4.1.3_x000a_4.1.4_x000a_4.1.5" sqref="AK75:AK80"/>
    <dataValidation allowBlank="1" showInputMessage="1" showErrorMessage="1" errorTitle="RALAT" error="Sila isikan tahap 1 hingga 6 sahaja." promptTitle="Standard Kandungan 4.2" prompt="Standard Pembelajaran:_x000a_4.2.1_x000a_4.2.2_x000a_4.2.3_x000a_4.2.4" sqref="AL75:AL80"/>
    <dataValidation allowBlank="1" showInputMessage="1" showErrorMessage="1" errorTitle="RALAT" error="Sila isikan tahap 1 hingga 6 sahaja." promptTitle="Standard Kandungan 4.3" prompt="Standard Pembelajaran:_x000a_4.3.1_x000a_4.3.2_x000a_4.3.3_x000a_4.3.4" sqref="AM75:AM80"/>
    <dataValidation type="textLength" operator="lessThanOrEqual" showInputMessage="1" showErrorMessage="1" errorTitle="ULASAN GURU" error="Sila tulis ulasan guru dalam 400 askara sahaja." promptTitle="ULASAN GURU" prompt="Sila tulis ulasan guru tidak lebih dari 400 askara" sqref="AT15:AT74">
      <formula1>400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AC65"/>
  <sheetViews>
    <sheetView showGridLines="0" showZeros="0" tabSelected="1" workbookViewId="0">
      <selection activeCell="AG12" sqref="AG12"/>
    </sheetView>
  </sheetViews>
  <sheetFormatPr defaultRowHeight="15"/>
  <cols>
    <col min="1" max="1" width="26.5703125" style="5" customWidth="1"/>
    <col min="2" max="2" width="8.5703125" style="5" customWidth="1"/>
    <col min="3" max="3" width="79.28515625" style="5" customWidth="1"/>
    <col min="4" max="4" width="1.28515625" style="5" customWidth="1"/>
    <col min="5" max="5" width="12.140625" style="5" hidden="1" customWidth="1"/>
    <col min="6" max="6" width="17.28515625" style="5" hidden="1" customWidth="1"/>
    <col min="7" max="7" width="20.140625" style="5" hidden="1" customWidth="1"/>
    <col min="8" max="8" width="9" style="5" hidden="1" customWidth="1"/>
    <col min="9" max="9" width="2.140625" style="5" hidden="1" customWidth="1"/>
    <col min="10" max="10" width="12.140625" style="5" hidden="1" customWidth="1"/>
    <col min="11" max="14" width="4" style="5" hidden="1" customWidth="1"/>
    <col min="15" max="15" width="4.28515625" style="5" hidden="1" customWidth="1"/>
    <col min="16" max="16" width="4" style="6" hidden="1" customWidth="1"/>
    <col min="17" max="18" width="4" style="5" hidden="1" customWidth="1"/>
    <col min="19" max="19" width="4.28515625" style="5" hidden="1" customWidth="1"/>
    <col min="20" max="23" width="4" style="5" hidden="1" customWidth="1"/>
    <col min="24" max="24" width="4.28515625" style="5" hidden="1" customWidth="1"/>
    <col min="25" max="27" width="4" style="6" hidden="1" customWidth="1"/>
    <col min="28" max="28" width="4.28515625" style="6" hidden="1" customWidth="1"/>
    <col min="29" max="29" width="0" style="5" hidden="1" customWidth="1"/>
    <col min="30" max="16384" width="9.140625" style="5"/>
  </cols>
  <sheetData>
    <row r="1" spans="1:29">
      <c r="A1" s="121">
        <f>'REKOD PRESTASI KELAS'!A4:D4</f>
        <v>0</v>
      </c>
      <c r="B1" s="121"/>
      <c r="C1" s="121"/>
      <c r="D1" s="4"/>
      <c r="E1" s="4"/>
      <c r="F1" s="4"/>
    </row>
    <row r="2" spans="1:29">
      <c r="A2" s="121"/>
      <c r="B2" s="121"/>
      <c r="C2" s="121"/>
      <c r="D2" s="4"/>
      <c r="E2" s="4"/>
      <c r="F2" s="4"/>
    </row>
    <row r="4" spans="1:29">
      <c r="A4" s="121" t="s">
        <v>12</v>
      </c>
      <c r="B4" s="121"/>
      <c r="C4" s="121"/>
      <c r="D4" s="4"/>
      <c r="E4" s="4"/>
      <c r="F4" s="4"/>
      <c r="I4" s="7" t="s">
        <v>9</v>
      </c>
      <c r="J4" s="8" t="s">
        <v>20</v>
      </c>
      <c r="K4" s="117" t="s">
        <v>62</v>
      </c>
      <c r="L4" s="118"/>
      <c r="M4" s="118"/>
      <c r="N4" s="118"/>
      <c r="O4" s="119"/>
      <c r="P4" s="116" t="s">
        <v>33</v>
      </c>
      <c r="Q4" s="116"/>
      <c r="R4" s="116"/>
      <c r="S4" s="116"/>
      <c r="T4" s="116" t="s">
        <v>34</v>
      </c>
      <c r="U4" s="116"/>
      <c r="V4" s="116"/>
      <c r="W4" s="116"/>
      <c r="X4" s="116"/>
      <c r="Y4" s="116" t="s">
        <v>32</v>
      </c>
      <c r="Z4" s="116"/>
      <c r="AA4" s="116"/>
      <c r="AB4" s="116"/>
    </row>
    <row r="5" spans="1:29">
      <c r="I5" s="9" t="s">
        <v>10</v>
      </c>
      <c r="J5" s="10" t="s">
        <v>21</v>
      </c>
      <c r="K5" s="11">
        <v>1.1000000000000001</v>
      </c>
      <c r="L5" s="11">
        <v>1.2</v>
      </c>
      <c r="M5" s="11">
        <v>1.3</v>
      </c>
      <c r="N5" s="11">
        <v>1.4</v>
      </c>
      <c r="O5" s="12" t="s">
        <v>63</v>
      </c>
      <c r="P5" s="13">
        <v>2.1</v>
      </c>
      <c r="Q5" s="13">
        <v>2.2000000000000002</v>
      </c>
      <c r="R5" s="13">
        <v>2.2999999999999998</v>
      </c>
      <c r="S5" s="12" t="s">
        <v>63</v>
      </c>
      <c r="T5" s="13">
        <v>3.1</v>
      </c>
      <c r="U5" s="13">
        <v>3.2</v>
      </c>
      <c r="V5" s="13">
        <v>3.3</v>
      </c>
      <c r="W5" s="13">
        <v>3.4</v>
      </c>
      <c r="X5" s="14" t="s">
        <v>63</v>
      </c>
      <c r="Y5" s="13">
        <v>4.0999999999999996</v>
      </c>
      <c r="Z5" s="13">
        <v>4.2</v>
      </c>
      <c r="AA5" s="13">
        <v>4.3</v>
      </c>
      <c r="AB5" s="12" t="s">
        <v>63</v>
      </c>
    </row>
    <row r="6" spans="1:29">
      <c r="A6" s="15" t="s">
        <v>14</v>
      </c>
      <c r="B6" s="16" t="s">
        <v>13</v>
      </c>
      <c r="C6" s="14"/>
      <c r="G6" s="17">
        <f>'REKOD PRESTASI KELAS'!B15</f>
        <v>0</v>
      </c>
      <c r="H6" s="17">
        <f>'REKOD PRESTASI KELAS'!C15</f>
        <v>0</v>
      </c>
      <c r="I6" s="17">
        <f>'REKOD PRESTASI KELAS'!D15</f>
        <v>0</v>
      </c>
      <c r="J6" s="65" t="e">
        <f t="shared" ref="J6:J38" si="0">VLOOKUP(I6,$I$4:$J$5,2)</f>
        <v>#N/A</v>
      </c>
      <c r="K6" s="12">
        <f>ROUNDDOWN((SUM('REKOD PRESTASI KELAS'!E15:G15)/18)*6,0)</f>
        <v>0</v>
      </c>
      <c r="L6" s="12">
        <f>ROUNDDOWN((SUM('REKOD PRESTASI KELAS'!H15:N15)/42)*6,0)</f>
        <v>0</v>
      </c>
      <c r="M6" s="12">
        <f>ROUNDDOWN((SUM('REKOD PRESTASI KELAS'!O15)/6)*6,0)</f>
        <v>0</v>
      </c>
      <c r="N6" s="12">
        <f>ROUNDDOWN((SUM('REKOD PRESTASI KELAS'!P15:T15)/30)*6,0)</f>
        <v>0</v>
      </c>
      <c r="O6" s="12">
        <f>ROUNDDOWN((SUM(K6:N6)/24)*6,0)</f>
        <v>0</v>
      </c>
      <c r="P6" s="18">
        <f>ROUNDDOWN((SUM('REKOD PRESTASI KELAS'!U15:X15)/24)*6,0)</f>
        <v>0</v>
      </c>
      <c r="Q6" s="12">
        <f>ROUNDDOWN((SUM('REKOD PRESTASI KELAS'!Y15)/6)*6,0)</f>
        <v>0</v>
      </c>
      <c r="R6" s="12">
        <f>ROUNDDOWN((SUM('REKOD PRESTASI KELAS'!Z15)/6)*6,0)</f>
        <v>0</v>
      </c>
      <c r="S6" s="12">
        <f>ROUNDDOWN((SUM(P6:R6)/18)*6,0)</f>
        <v>0</v>
      </c>
      <c r="T6" s="12">
        <f>ROUNDDOWN((SUM('REKOD PRESTASI KELAS'!AA15)/6)*6,0)</f>
        <v>0</v>
      </c>
      <c r="U6" s="12">
        <f>ROUNDDOWN((SUM('REKOD PRESTASI KELAS'!AB15:AE15)/24)*6,0)</f>
        <v>0</v>
      </c>
      <c r="V6" s="12">
        <f>ROUNDDOWN((SUM('REKOD PRESTASI KELAS'!AF15:AH15)/18)*6,0)</f>
        <v>0</v>
      </c>
      <c r="W6" s="12">
        <f>ROUNDDOWN((SUM('REKOD PRESTASI KELAS'!AI15:AJ15)/12)*6,0)</f>
        <v>0</v>
      </c>
      <c r="X6" s="19">
        <f>ROUNDDOWN((SUM(T6:W6)/24)*6,0)</f>
        <v>0</v>
      </c>
      <c r="Y6" s="12">
        <f>ROUNDDOWN((SUM('REKOD PRESTASI KELAS'!AK15)/6)*6,0)</f>
        <v>0</v>
      </c>
      <c r="Z6" s="12">
        <f>ROUNDDOWN((SUM('REKOD PRESTASI KELAS'!AL15)/6)*6,0)</f>
        <v>0</v>
      </c>
      <c r="AA6" s="12">
        <f>ROUNDDOWN((SUM('REKOD PRESTASI KELAS'!AM15)/6)*6,0)</f>
        <v>0</v>
      </c>
      <c r="AB6" s="12">
        <f>ROUNDDOWN((SUM(Y6:AA6)/18)*6,0)</f>
        <v>0</v>
      </c>
      <c r="AC6" s="5">
        <f>'REKOD PRESTASI KELAS'!AT15</f>
        <v>0</v>
      </c>
    </row>
    <row r="7" spans="1:29">
      <c r="A7" s="15" t="s">
        <v>379</v>
      </c>
      <c r="B7" s="16" t="s">
        <v>13</v>
      </c>
      <c r="C7" s="20">
        <f>VLOOKUP($C$6,datadskp1,2,FALSE)</f>
        <v>0</v>
      </c>
      <c r="G7" s="17">
        <f>'REKOD PRESTASI KELAS'!B16</f>
        <v>0</v>
      </c>
      <c r="H7" s="17">
        <f>'REKOD PRESTASI KELAS'!C16</f>
        <v>0</v>
      </c>
      <c r="I7" s="17">
        <f>'REKOD PRESTASI KELAS'!D16</f>
        <v>0</v>
      </c>
      <c r="J7" s="65" t="e">
        <f t="shared" si="0"/>
        <v>#N/A</v>
      </c>
      <c r="K7" s="12">
        <f>ROUNDDOWN((SUM('REKOD PRESTASI KELAS'!E16:G16)/18)*6,0)</f>
        <v>0</v>
      </c>
      <c r="L7" s="12">
        <f>ROUNDDOWN((SUM('REKOD PRESTASI KELAS'!H16:N16)/42)*6,0)</f>
        <v>0</v>
      </c>
      <c r="M7" s="12">
        <f>ROUNDDOWN((SUM('REKOD PRESTASI KELAS'!O16)/6)*6,0)</f>
        <v>0</v>
      </c>
      <c r="N7" s="12">
        <f>ROUNDDOWN((SUM('REKOD PRESTASI KELAS'!P16:T16)/30)*6,0)</f>
        <v>0</v>
      </c>
      <c r="O7" s="12">
        <f t="shared" ref="O7:O56" si="1">ROUNDDOWN((SUM(K7:N7)/24)*6,0)</f>
        <v>0</v>
      </c>
      <c r="P7" s="18">
        <f>ROUNDDOWN((SUM('REKOD PRESTASI KELAS'!U16:X16)/24)*6,0)</f>
        <v>0</v>
      </c>
      <c r="Q7" s="12">
        <f>ROUNDDOWN((SUM('REKOD PRESTASI KELAS'!Y16)/6)*6,0)</f>
        <v>0</v>
      </c>
      <c r="R7" s="12">
        <f>ROUNDDOWN((SUM('REKOD PRESTASI KELAS'!Z16)/6)*6,0)</f>
        <v>0</v>
      </c>
      <c r="S7" s="12">
        <f t="shared" ref="S7:S56" si="2">ROUNDDOWN((SUM(P7:R7)/18)*6,0)</f>
        <v>0</v>
      </c>
      <c r="T7" s="12">
        <f>ROUNDDOWN((SUM('REKOD PRESTASI KELAS'!AA16)/6)*6,0)</f>
        <v>0</v>
      </c>
      <c r="U7" s="12">
        <f>ROUNDDOWN((SUM('REKOD PRESTASI KELAS'!AB16:AE16)/24)*6,0)</f>
        <v>0</v>
      </c>
      <c r="V7" s="12">
        <f>ROUNDDOWN((SUM('REKOD PRESTASI KELAS'!AF16:AH16)/18)*6,0)</f>
        <v>0</v>
      </c>
      <c r="W7" s="12">
        <f>ROUNDDOWN((SUM('REKOD PRESTASI KELAS'!AI16:AJ16)/12)*6,0)</f>
        <v>0</v>
      </c>
      <c r="X7" s="19">
        <f t="shared" ref="X7:X56" si="3">ROUNDDOWN((SUM(T7:W7)/24)*6,0)</f>
        <v>0</v>
      </c>
      <c r="Y7" s="12">
        <f>ROUNDDOWN((SUM('REKOD PRESTASI KELAS'!AK16)/6)*6,0)</f>
        <v>0</v>
      </c>
      <c r="Z7" s="12">
        <f>ROUNDDOWN((SUM('REKOD PRESTASI KELAS'!AL16)/6)*6,0)</f>
        <v>0</v>
      </c>
      <c r="AA7" s="12">
        <f>ROUNDDOWN((SUM('REKOD PRESTASI KELAS'!AM16)/6)*6,0)</f>
        <v>0</v>
      </c>
      <c r="AB7" s="12">
        <f t="shared" ref="AB7:AB56" si="4">ROUNDDOWN((SUM(Y7:AA7)/18)*6,0)</f>
        <v>0</v>
      </c>
      <c r="AC7" s="5">
        <f>'REKOD PRESTASI KELAS'!AT16</f>
        <v>0</v>
      </c>
    </row>
    <row r="8" spans="1:29">
      <c r="A8" s="15" t="s">
        <v>15</v>
      </c>
      <c r="B8" s="16" t="s">
        <v>13</v>
      </c>
      <c r="C8" s="20" t="str">
        <f>IF(C6=0,"",VLOOKUP(C6,datadskp2,4,FALSE))</f>
        <v/>
      </c>
      <c r="G8" s="17">
        <f>'REKOD PRESTASI KELAS'!B17</f>
        <v>0</v>
      </c>
      <c r="H8" s="17">
        <f>'REKOD PRESTASI KELAS'!C17</f>
        <v>0</v>
      </c>
      <c r="I8" s="17">
        <f>'REKOD PRESTASI KELAS'!D17</f>
        <v>0</v>
      </c>
      <c r="J8" s="65" t="e">
        <f t="shared" si="0"/>
        <v>#N/A</v>
      </c>
      <c r="K8" s="12">
        <f>ROUNDDOWN((SUM('REKOD PRESTASI KELAS'!E17:G17)/18)*6,0)</f>
        <v>0</v>
      </c>
      <c r="L8" s="12">
        <f>ROUNDDOWN((SUM('REKOD PRESTASI KELAS'!H17:N17)/42)*6,0)</f>
        <v>0</v>
      </c>
      <c r="M8" s="12">
        <f>ROUNDDOWN((SUM('REKOD PRESTASI KELAS'!O17)/6)*6,0)</f>
        <v>0</v>
      </c>
      <c r="N8" s="12">
        <f>ROUNDDOWN((SUM('REKOD PRESTASI KELAS'!P17:T17)/30)*6,0)</f>
        <v>0</v>
      </c>
      <c r="O8" s="12">
        <f t="shared" si="1"/>
        <v>0</v>
      </c>
      <c r="P8" s="18">
        <f>ROUNDDOWN((SUM('REKOD PRESTASI KELAS'!U17:X17)/24)*6,0)</f>
        <v>0</v>
      </c>
      <c r="Q8" s="12">
        <f>ROUNDDOWN((SUM('REKOD PRESTASI KELAS'!Y17)/6)*6,0)</f>
        <v>0</v>
      </c>
      <c r="R8" s="12">
        <f>ROUNDDOWN((SUM('REKOD PRESTASI KELAS'!Z17)/6)*6,0)</f>
        <v>0</v>
      </c>
      <c r="S8" s="12">
        <f t="shared" si="2"/>
        <v>0</v>
      </c>
      <c r="T8" s="12">
        <f>ROUNDDOWN((SUM('REKOD PRESTASI KELAS'!AA17)/6)*6,0)</f>
        <v>0</v>
      </c>
      <c r="U8" s="12">
        <f>ROUNDDOWN((SUM('REKOD PRESTASI KELAS'!AB17:AE17)/24)*6,0)</f>
        <v>0</v>
      </c>
      <c r="V8" s="12">
        <f>ROUNDDOWN((SUM('REKOD PRESTASI KELAS'!AF17:AH17)/18)*6,0)</f>
        <v>0</v>
      </c>
      <c r="W8" s="12">
        <f>ROUNDDOWN((SUM('REKOD PRESTASI KELAS'!AI17:AJ17)/12)*6,0)</f>
        <v>0</v>
      </c>
      <c r="X8" s="19">
        <f t="shared" si="3"/>
        <v>0</v>
      </c>
      <c r="Y8" s="12">
        <f>ROUNDDOWN((SUM('REKOD PRESTASI KELAS'!AK17)/6)*6,0)</f>
        <v>0</v>
      </c>
      <c r="Z8" s="12">
        <f>ROUNDDOWN((SUM('REKOD PRESTASI KELAS'!AL17)/6)*6,0)</f>
        <v>0</v>
      </c>
      <c r="AA8" s="12">
        <f>ROUNDDOWN((SUM('REKOD PRESTASI KELAS'!AM17)/6)*6,0)</f>
        <v>0</v>
      </c>
      <c r="AB8" s="12">
        <f t="shared" si="4"/>
        <v>0</v>
      </c>
      <c r="AC8" s="5">
        <f>'REKOD PRESTASI KELAS'!AT17</f>
        <v>0</v>
      </c>
    </row>
    <row r="9" spans="1:29">
      <c r="A9" s="15" t="s">
        <v>16</v>
      </c>
      <c r="B9" s="16" t="s">
        <v>13</v>
      </c>
      <c r="C9" s="20">
        <f>'REKOD PRESTASI KELAS'!A11</f>
        <v>0</v>
      </c>
      <c r="G9" s="17">
        <f>'REKOD PRESTASI KELAS'!B18</f>
        <v>0</v>
      </c>
      <c r="H9" s="17">
        <f>'REKOD PRESTASI KELAS'!C18</f>
        <v>0</v>
      </c>
      <c r="I9" s="17">
        <f>'REKOD PRESTASI KELAS'!D18</f>
        <v>0</v>
      </c>
      <c r="J9" s="65" t="e">
        <f t="shared" si="0"/>
        <v>#N/A</v>
      </c>
      <c r="K9" s="12">
        <f>ROUNDDOWN((SUM('REKOD PRESTASI KELAS'!E18:G18)/18)*6,0)</f>
        <v>0</v>
      </c>
      <c r="L9" s="12">
        <f>ROUNDDOWN((SUM('REKOD PRESTASI KELAS'!H18:N18)/42)*6,0)</f>
        <v>0</v>
      </c>
      <c r="M9" s="12">
        <f>ROUNDDOWN((SUM('REKOD PRESTASI KELAS'!O18)/6)*6,0)</f>
        <v>0</v>
      </c>
      <c r="N9" s="12">
        <f>ROUNDDOWN((SUM('REKOD PRESTASI KELAS'!P18:T18)/30)*6,0)</f>
        <v>0</v>
      </c>
      <c r="O9" s="12">
        <f t="shared" si="1"/>
        <v>0</v>
      </c>
      <c r="P9" s="18">
        <f>ROUNDDOWN((SUM('REKOD PRESTASI KELAS'!U18:X18)/24)*6,0)</f>
        <v>0</v>
      </c>
      <c r="Q9" s="12">
        <f>ROUNDDOWN((SUM('REKOD PRESTASI KELAS'!Y18)/6)*6,0)</f>
        <v>0</v>
      </c>
      <c r="R9" s="12">
        <f>ROUNDDOWN((SUM('REKOD PRESTASI KELAS'!Z18)/6)*6,0)</f>
        <v>0</v>
      </c>
      <c r="S9" s="12">
        <f t="shared" si="2"/>
        <v>0</v>
      </c>
      <c r="T9" s="12">
        <f>ROUNDDOWN((SUM('REKOD PRESTASI KELAS'!AA18)/6)*6,0)</f>
        <v>0</v>
      </c>
      <c r="U9" s="12">
        <f>ROUNDDOWN((SUM('REKOD PRESTASI KELAS'!AB18:AE18)/24)*6,0)</f>
        <v>0</v>
      </c>
      <c r="V9" s="12">
        <f>ROUNDDOWN((SUM('REKOD PRESTASI KELAS'!AF18:AH18)/18)*6,0)</f>
        <v>0</v>
      </c>
      <c r="W9" s="12">
        <f>ROUNDDOWN((SUM('REKOD PRESTASI KELAS'!AI18:AJ18)/12)*6,0)</f>
        <v>0</v>
      </c>
      <c r="X9" s="19">
        <f t="shared" si="3"/>
        <v>0</v>
      </c>
      <c r="Y9" s="12">
        <f>ROUNDDOWN((SUM('REKOD PRESTASI KELAS'!AK18)/6)*6,0)</f>
        <v>0</v>
      </c>
      <c r="Z9" s="12">
        <f>ROUNDDOWN((SUM('REKOD PRESTASI KELAS'!AL18)/6)*6,0)</f>
        <v>0</v>
      </c>
      <c r="AA9" s="12">
        <f>ROUNDDOWN((SUM('REKOD PRESTASI KELAS'!AM18)/6)*6,0)</f>
        <v>0</v>
      </c>
      <c r="AB9" s="12">
        <f t="shared" si="4"/>
        <v>0</v>
      </c>
      <c r="AC9" s="5">
        <f>'REKOD PRESTASI KELAS'!AT18</f>
        <v>0</v>
      </c>
    </row>
    <row r="10" spans="1:29">
      <c r="A10" s="15" t="s">
        <v>17</v>
      </c>
      <c r="B10" s="16" t="s">
        <v>13</v>
      </c>
      <c r="C10" s="20">
        <f>'REKOD PRESTASI KELAS'!A9</f>
        <v>0</v>
      </c>
      <c r="G10" s="17">
        <f>'REKOD PRESTASI KELAS'!B19</f>
        <v>0</v>
      </c>
      <c r="H10" s="17">
        <f>'REKOD PRESTASI KELAS'!C19</f>
        <v>0</v>
      </c>
      <c r="I10" s="17">
        <f>'REKOD PRESTASI KELAS'!D19</f>
        <v>0</v>
      </c>
      <c r="J10" s="65" t="e">
        <f t="shared" si="0"/>
        <v>#N/A</v>
      </c>
      <c r="K10" s="12">
        <f>ROUNDDOWN((SUM('REKOD PRESTASI KELAS'!E19:G19)/18)*6,0)</f>
        <v>0</v>
      </c>
      <c r="L10" s="12">
        <f>ROUNDDOWN((SUM('REKOD PRESTASI KELAS'!H19:N19)/42)*6,0)</f>
        <v>0</v>
      </c>
      <c r="M10" s="12">
        <f>ROUNDDOWN((SUM('REKOD PRESTASI KELAS'!O19)/6)*6,0)</f>
        <v>0</v>
      </c>
      <c r="N10" s="12">
        <f>ROUNDDOWN((SUM('REKOD PRESTASI KELAS'!P19:T19)/30)*6,0)</f>
        <v>0</v>
      </c>
      <c r="O10" s="12">
        <f t="shared" si="1"/>
        <v>0</v>
      </c>
      <c r="P10" s="18">
        <f>ROUNDDOWN((SUM('REKOD PRESTASI KELAS'!U19:X19)/24)*6,0)</f>
        <v>0</v>
      </c>
      <c r="Q10" s="12">
        <f>ROUNDDOWN((SUM('REKOD PRESTASI KELAS'!Y19)/6)*6,0)</f>
        <v>0</v>
      </c>
      <c r="R10" s="12">
        <f>ROUNDDOWN((SUM('REKOD PRESTASI KELAS'!Z19)/6)*6,0)</f>
        <v>0</v>
      </c>
      <c r="S10" s="12">
        <f t="shared" si="2"/>
        <v>0</v>
      </c>
      <c r="T10" s="12">
        <f>ROUNDDOWN((SUM('REKOD PRESTASI KELAS'!AA19)/6)*6,0)</f>
        <v>0</v>
      </c>
      <c r="U10" s="12">
        <f>ROUNDDOWN((SUM('REKOD PRESTASI KELAS'!AB19:AE19)/24)*6,0)</f>
        <v>0</v>
      </c>
      <c r="V10" s="12">
        <f>ROUNDDOWN((SUM('REKOD PRESTASI KELAS'!AF19:AH19)/18)*6,0)</f>
        <v>0</v>
      </c>
      <c r="W10" s="12">
        <f>ROUNDDOWN((SUM('REKOD PRESTASI KELAS'!AI19:AJ19)/12)*6,0)</f>
        <v>0</v>
      </c>
      <c r="X10" s="19">
        <f t="shared" si="3"/>
        <v>0</v>
      </c>
      <c r="Y10" s="12">
        <f>ROUNDDOWN((SUM('REKOD PRESTASI KELAS'!AK19)/6)*6,0)</f>
        <v>0</v>
      </c>
      <c r="Z10" s="12">
        <f>ROUNDDOWN((SUM('REKOD PRESTASI KELAS'!AL19)/6)*6,0)</f>
        <v>0</v>
      </c>
      <c r="AA10" s="12">
        <f>ROUNDDOWN((SUM('REKOD PRESTASI KELAS'!AM19)/6)*6,0)</f>
        <v>0</v>
      </c>
      <c r="AB10" s="12">
        <f t="shared" si="4"/>
        <v>0</v>
      </c>
      <c r="AC10" s="5">
        <f>'REKOD PRESTASI KELAS'!AT19</f>
        <v>0</v>
      </c>
    </row>
    <row r="11" spans="1:29">
      <c r="A11" s="15" t="s">
        <v>18</v>
      </c>
      <c r="B11" s="16" t="s">
        <v>13</v>
      </c>
      <c r="C11" s="21" t="str">
        <f ca="1">IF(C6=0,"",NOW())</f>
        <v/>
      </c>
      <c r="G11" s="17">
        <f>'REKOD PRESTASI KELAS'!B20</f>
        <v>0</v>
      </c>
      <c r="H11" s="17">
        <f>'REKOD PRESTASI KELAS'!C20</f>
        <v>0</v>
      </c>
      <c r="I11" s="17">
        <f>'REKOD PRESTASI KELAS'!D20</f>
        <v>0</v>
      </c>
      <c r="J11" s="65" t="e">
        <f t="shared" si="0"/>
        <v>#N/A</v>
      </c>
      <c r="K11" s="12">
        <f>ROUNDDOWN((SUM('REKOD PRESTASI KELAS'!E20:G20)/18)*6,0)</f>
        <v>0</v>
      </c>
      <c r="L11" s="12">
        <f>ROUNDDOWN((SUM('REKOD PRESTASI KELAS'!H20:N20)/42)*6,0)</f>
        <v>0</v>
      </c>
      <c r="M11" s="12">
        <f>ROUNDDOWN((SUM('REKOD PRESTASI KELAS'!O20)/6)*6,0)</f>
        <v>0</v>
      </c>
      <c r="N11" s="12">
        <f>ROUNDDOWN((SUM('REKOD PRESTASI KELAS'!P20:T20)/30)*6,0)</f>
        <v>0</v>
      </c>
      <c r="O11" s="12">
        <f t="shared" si="1"/>
        <v>0</v>
      </c>
      <c r="P11" s="18">
        <f>ROUNDDOWN((SUM('REKOD PRESTASI KELAS'!U20:X20)/24)*6,0)</f>
        <v>0</v>
      </c>
      <c r="Q11" s="12">
        <f>ROUNDDOWN((SUM('REKOD PRESTASI KELAS'!Y20)/6)*6,0)</f>
        <v>0</v>
      </c>
      <c r="R11" s="12">
        <f>ROUNDDOWN((SUM('REKOD PRESTASI KELAS'!Z20)/6)*6,0)</f>
        <v>0</v>
      </c>
      <c r="S11" s="12">
        <f t="shared" si="2"/>
        <v>0</v>
      </c>
      <c r="T11" s="12">
        <f>ROUNDDOWN((SUM('REKOD PRESTASI KELAS'!AA20)/6)*6,0)</f>
        <v>0</v>
      </c>
      <c r="U11" s="12">
        <f>ROUNDDOWN((SUM('REKOD PRESTASI KELAS'!AB20:AE20)/24)*6,0)</f>
        <v>0</v>
      </c>
      <c r="V11" s="12">
        <f>ROUNDDOWN((SUM('REKOD PRESTASI KELAS'!AF20:AH20)/18)*6,0)</f>
        <v>0</v>
      </c>
      <c r="W11" s="12">
        <f>ROUNDDOWN((SUM('REKOD PRESTASI KELAS'!AI20:AJ20)/12)*6,0)</f>
        <v>0</v>
      </c>
      <c r="X11" s="19">
        <f t="shared" si="3"/>
        <v>0</v>
      </c>
      <c r="Y11" s="12">
        <f>ROUNDDOWN((SUM('REKOD PRESTASI KELAS'!AK20)/6)*6,0)</f>
        <v>0</v>
      </c>
      <c r="Z11" s="12">
        <f>ROUNDDOWN((SUM('REKOD PRESTASI KELAS'!AL20)/6)*6,0)</f>
        <v>0</v>
      </c>
      <c r="AA11" s="12">
        <f>ROUNDDOWN((SUM('REKOD PRESTASI KELAS'!AM20)/6)*6,0)</f>
        <v>0</v>
      </c>
      <c r="AB11" s="12">
        <f t="shared" si="4"/>
        <v>0</v>
      </c>
      <c r="AC11" s="5">
        <f>'REKOD PRESTASI KELAS'!AT20</f>
        <v>0</v>
      </c>
    </row>
    <row r="12" spans="1:29">
      <c r="G12" s="17">
        <f>'REKOD PRESTASI KELAS'!B21</f>
        <v>0</v>
      </c>
      <c r="H12" s="17">
        <f>'REKOD PRESTASI KELAS'!C21</f>
        <v>0</v>
      </c>
      <c r="I12" s="17">
        <f>'REKOD PRESTASI KELAS'!D21</f>
        <v>0</v>
      </c>
      <c r="J12" s="65" t="e">
        <f t="shared" si="0"/>
        <v>#N/A</v>
      </c>
      <c r="K12" s="12">
        <f>ROUNDDOWN((SUM('REKOD PRESTASI KELAS'!E21:G21)/18)*6,0)</f>
        <v>0</v>
      </c>
      <c r="L12" s="12">
        <f>ROUNDDOWN((SUM('REKOD PRESTASI KELAS'!H21:N21)/42)*6,0)</f>
        <v>0</v>
      </c>
      <c r="M12" s="12">
        <f>ROUNDDOWN((SUM('REKOD PRESTASI KELAS'!O21)/6)*6,0)</f>
        <v>0</v>
      </c>
      <c r="N12" s="12">
        <f>ROUNDDOWN((SUM('REKOD PRESTASI KELAS'!P21:T21)/30)*6,0)</f>
        <v>0</v>
      </c>
      <c r="O12" s="12">
        <f t="shared" si="1"/>
        <v>0</v>
      </c>
      <c r="P12" s="18">
        <f>ROUNDDOWN((SUM('REKOD PRESTASI KELAS'!U21:X21)/24)*6,0)</f>
        <v>0</v>
      </c>
      <c r="Q12" s="12">
        <f>ROUNDDOWN((SUM('REKOD PRESTASI KELAS'!Y21)/6)*6,0)</f>
        <v>0</v>
      </c>
      <c r="R12" s="12">
        <f>ROUNDDOWN((SUM('REKOD PRESTASI KELAS'!Z21)/6)*6,0)</f>
        <v>0</v>
      </c>
      <c r="S12" s="12">
        <f t="shared" si="2"/>
        <v>0</v>
      </c>
      <c r="T12" s="12">
        <f>ROUNDDOWN((SUM('REKOD PRESTASI KELAS'!AA21)/6)*6,0)</f>
        <v>0</v>
      </c>
      <c r="U12" s="12">
        <f>ROUNDDOWN((SUM('REKOD PRESTASI KELAS'!AB21:AE21)/24)*6,0)</f>
        <v>0</v>
      </c>
      <c r="V12" s="12">
        <f>ROUNDDOWN((SUM('REKOD PRESTASI KELAS'!AF21:AH21)/18)*6,0)</f>
        <v>0</v>
      </c>
      <c r="W12" s="12">
        <f>ROUNDDOWN((SUM('REKOD PRESTASI KELAS'!AI21:AJ21)/12)*6,0)</f>
        <v>0</v>
      </c>
      <c r="X12" s="19">
        <f t="shared" si="3"/>
        <v>0</v>
      </c>
      <c r="Y12" s="12">
        <f>ROUNDDOWN((SUM('REKOD PRESTASI KELAS'!AK21)/6)*6,0)</f>
        <v>0</v>
      </c>
      <c r="Z12" s="12">
        <f>ROUNDDOWN((SUM('REKOD PRESTASI KELAS'!AL21)/6)*6,0)</f>
        <v>0</v>
      </c>
      <c r="AA12" s="12">
        <f>ROUNDDOWN((SUM('REKOD PRESTASI KELAS'!AM21)/6)*6,0)</f>
        <v>0</v>
      </c>
      <c r="AB12" s="12">
        <f t="shared" si="4"/>
        <v>0</v>
      </c>
      <c r="AC12" s="5">
        <f>'REKOD PRESTASI KELAS'!AT21</f>
        <v>0</v>
      </c>
    </row>
    <row r="13" spans="1:29">
      <c r="A13" s="22" t="s">
        <v>84</v>
      </c>
      <c r="G13" s="17">
        <f>'REKOD PRESTASI KELAS'!B22</f>
        <v>0</v>
      </c>
      <c r="H13" s="17">
        <f>'REKOD PRESTASI KELAS'!C22</f>
        <v>0</v>
      </c>
      <c r="I13" s="17">
        <f>'REKOD PRESTASI KELAS'!D22</f>
        <v>0</v>
      </c>
      <c r="J13" s="65" t="e">
        <f t="shared" si="0"/>
        <v>#N/A</v>
      </c>
      <c r="K13" s="12">
        <f>ROUNDDOWN((SUM('REKOD PRESTASI KELAS'!E22:G22)/18)*6,0)</f>
        <v>0</v>
      </c>
      <c r="L13" s="12">
        <f>ROUNDDOWN((SUM('REKOD PRESTASI KELAS'!H22:N22)/42)*6,0)</f>
        <v>0</v>
      </c>
      <c r="M13" s="12">
        <f>ROUNDDOWN((SUM('REKOD PRESTASI KELAS'!O22)/6)*6,0)</f>
        <v>0</v>
      </c>
      <c r="N13" s="12">
        <f>ROUNDDOWN((SUM('REKOD PRESTASI KELAS'!P22:T22)/30)*6,0)</f>
        <v>0</v>
      </c>
      <c r="O13" s="12">
        <f t="shared" si="1"/>
        <v>0</v>
      </c>
      <c r="P13" s="18">
        <f>ROUNDDOWN((SUM('REKOD PRESTASI KELAS'!U22:X22)/24)*6,0)</f>
        <v>0</v>
      </c>
      <c r="Q13" s="12">
        <f>ROUNDDOWN((SUM('REKOD PRESTASI KELAS'!Y22)/6)*6,0)</f>
        <v>0</v>
      </c>
      <c r="R13" s="12">
        <f>ROUNDDOWN((SUM('REKOD PRESTASI KELAS'!Z22)/6)*6,0)</f>
        <v>0</v>
      </c>
      <c r="S13" s="12">
        <f t="shared" si="2"/>
        <v>0</v>
      </c>
      <c r="T13" s="12">
        <f>ROUNDDOWN((SUM('REKOD PRESTASI KELAS'!AA22)/6)*6,0)</f>
        <v>0</v>
      </c>
      <c r="U13" s="12">
        <f>ROUNDDOWN((SUM('REKOD PRESTASI KELAS'!AB22:AE22)/24)*6,0)</f>
        <v>0</v>
      </c>
      <c r="V13" s="12">
        <f>ROUNDDOWN((SUM('REKOD PRESTASI KELAS'!AF22:AH22)/18)*6,0)</f>
        <v>0</v>
      </c>
      <c r="W13" s="12">
        <f>ROUNDDOWN((SUM('REKOD PRESTASI KELAS'!AI22:AJ22)/12)*6,0)</f>
        <v>0</v>
      </c>
      <c r="X13" s="19">
        <f t="shared" si="3"/>
        <v>0</v>
      </c>
      <c r="Y13" s="12">
        <f>ROUNDDOWN((SUM('REKOD PRESTASI KELAS'!AK22)/6)*6,0)</f>
        <v>0</v>
      </c>
      <c r="Z13" s="12">
        <f>ROUNDDOWN((SUM('REKOD PRESTASI KELAS'!AL22)/6)*6,0)</f>
        <v>0</v>
      </c>
      <c r="AA13" s="12">
        <f>ROUNDDOWN((SUM('REKOD PRESTASI KELAS'!AM22)/6)*6,0)</f>
        <v>0</v>
      </c>
      <c r="AB13" s="12">
        <f t="shared" si="4"/>
        <v>0</v>
      </c>
      <c r="AC13" s="5">
        <f>'REKOD PRESTASI KELAS'!AT22</f>
        <v>0</v>
      </c>
    </row>
    <row r="14" spans="1:29">
      <c r="G14" s="17">
        <f>'REKOD PRESTASI KELAS'!B23</f>
        <v>0</v>
      </c>
      <c r="H14" s="17">
        <f>'REKOD PRESTASI KELAS'!C23</f>
        <v>0</v>
      </c>
      <c r="I14" s="17">
        <f>'REKOD PRESTASI KELAS'!D23</f>
        <v>0</v>
      </c>
      <c r="J14" s="65" t="e">
        <f t="shared" si="0"/>
        <v>#N/A</v>
      </c>
      <c r="K14" s="12">
        <f>ROUNDDOWN((SUM('REKOD PRESTASI KELAS'!E23:G23)/18)*6,0)</f>
        <v>0</v>
      </c>
      <c r="L14" s="12">
        <f>ROUNDDOWN((SUM('REKOD PRESTASI KELAS'!H23:N23)/42)*6,0)</f>
        <v>0</v>
      </c>
      <c r="M14" s="12">
        <f>ROUNDDOWN((SUM('REKOD PRESTASI KELAS'!O23)/6)*6,0)</f>
        <v>0</v>
      </c>
      <c r="N14" s="12">
        <f>ROUNDDOWN((SUM('REKOD PRESTASI KELAS'!P23:T23)/30)*6,0)</f>
        <v>0</v>
      </c>
      <c r="O14" s="12">
        <f t="shared" si="1"/>
        <v>0</v>
      </c>
      <c r="P14" s="18">
        <f>ROUNDDOWN((SUM('REKOD PRESTASI KELAS'!U23:X23)/24)*6,0)</f>
        <v>0</v>
      </c>
      <c r="Q14" s="12">
        <f>ROUNDDOWN((SUM('REKOD PRESTASI KELAS'!Y23)/6)*6,0)</f>
        <v>0</v>
      </c>
      <c r="R14" s="12">
        <f>ROUNDDOWN((SUM('REKOD PRESTASI KELAS'!Z23)/6)*6,0)</f>
        <v>0</v>
      </c>
      <c r="S14" s="12">
        <f t="shared" si="2"/>
        <v>0</v>
      </c>
      <c r="T14" s="12">
        <f>ROUNDDOWN((SUM('REKOD PRESTASI KELAS'!AA23)/6)*6,0)</f>
        <v>0</v>
      </c>
      <c r="U14" s="12">
        <f>ROUNDDOWN((SUM('REKOD PRESTASI KELAS'!AB23:AE23)/24)*6,0)</f>
        <v>0</v>
      </c>
      <c r="V14" s="12">
        <f>ROUNDDOWN((SUM('REKOD PRESTASI KELAS'!AF23:AH23)/18)*6,0)</f>
        <v>0</v>
      </c>
      <c r="W14" s="12">
        <f>ROUNDDOWN((SUM('REKOD PRESTASI KELAS'!AI23:AJ23)/12)*6,0)</f>
        <v>0</v>
      </c>
      <c r="X14" s="19">
        <f t="shared" si="3"/>
        <v>0</v>
      </c>
      <c r="Y14" s="12">
        <f>ROUNDDOWN((SUM('REKOD PRESTASI KELAS'!AK23)/6)*6,0)</f>
        <v>0</v>
      </c>
      <c r="Z14" s="12">
        <f>ROUNDDOWN((SUM('REKOD PRESTASI KELAS'!AL23)/6)*6,0)</f>
        <v>0</v>
      </c>
      <c r="AA14" s="12">
        <f>ROUNDDOWN((SUM('REKOD PRESTASI KELAS'!AM23)/6)*6,0)</f>
        <v>0</v>
      </c>
      <c r="AB14" s="12">
        <f t="shared" si="4"/>
        <v>0</v>
      </c>
      <c r="AC14" s="5">
        <f>'REKOD PRESTASI KELAS'!AT23</f>
        <v>0</v>
      </c>
    </row>
    <row r="15" spans="1:29">
      <c r="A15" s="23" t="s">
        <v>31</v>
      </c>
      <c r="B15" s="23" t="s">
        <v>22</v>
      </c>
      <c r="C15" s="23" t="s">
        <v>23</v>
      </c>
      <c r="E15" s="14">
        <v>1</v>
      </c>
      <c r="F15" s="64" t="s">
        <v>360</v>
      </c>
      <c r="G15" s="17">
        <f>'REKOD PRESTASI KELAS'!B24</f>
        <v>0</v>
      </c>
      <c r="H15" s="17">
        <f>'REKOD PRESTASI KELAS'!C24</f>
        <v>0</v>
      </c>
      <c r="I15" s="17">
        <f>'REKOD PRESTASI KELAS'!D24</f>
        <v>0</v>
      </c>
      <c r="J15" s="65" t="e">
        <f t="shared" si="0"/>
        <v>#N/A</v>
      </c>
      <c r="K15" s="12">
        <f>ROUNDDOWN((SUM('REKOD PRESTASI KELAS'!E24:G24)/18)*6,0)</f>
        <v>0</v>
      </c>
      <c r="L15" s="12">
        <f>ROUNDDOWN((SUM('REKOD PRESTASI KELAS'!H24:N24)/42)*6,0)</f>
        <v>0</v>
      </c>
      <c r="M15" s="12">
        <f>ROUNDDOWN((SUM('REKOD PRESTASI KELAS'!O24)/6)*6,0)</f>
        <v>0</v>
      </c>
      <c r="N15" s="12">
        <f>ROUNDDOWN((SUM('REKOD PRESTASI KELAS'!P24:T24)/30)*6,0)</f>
        <v>0</v>
      </c>
      <c r="O15" s="12">
        <f t="shared" si="1"/>
        <v>0</v>
      </c>
      <c r="P15" s="18">
        <f>ROUNDDOWN((SUM('REKOD PRESTASI KELAS'!U24:X24)/24)*6,0)</f>
        <v>0</v>
      </c>
      <c r="Q15" s="12">
        <f>ROUNDDOWN((SUM('REKOD PRESTASI KELAS'!Y24)/6)*6,0)</f>
        <v>0</v>
      </c>
      <c r="R15" s="12">
        <f>ROUNDDOWN((SUM('REKOD PRESTASI KELAS'!Z24)/6)*6,0)</f>
        <v>0</v>
      </c>
      <c r="S15" s="12">
        <f t="shared" si="2"/>
        <v>0</v>
      </c>
      <c r="T15" s="12">
        <f>ROUNDDOWN((SUM('REKOD PRESTASI KELAS'!AA24)/6)*6,0)</f>
        <v>0</v>
      </c>
      <c r="U15" s="12">
        <f>ROUNDDOWN((SUM('REKOD PRESTASI KELAS'!AB24:AE24)/24)*6,0)</f>
        <v>0</v>
      </c>
      <c r="V15" s="12">
        <f>ROUNDDOWN((SUM('REKOD PRESTASI KELAS'!AF24:AH24)/18)*6,0)</f>
        <v>0</v>
      </c>
      <c r="W15" s="12">
        <f>ROUNDDOWN((SUM('REKOD PRESTASI KELAS'!AI24:AJ24)/12)*6,0)</f>
        <v>0</v>
      </c>
      <c r="X15" s="19">
        <f t="shared" si="3"/>
        <v>0</v>
      </c>
      <c r="Y15" s="12">
        <f>ROUNDDOWN((SUM('REKOD PRESTASI KELAS'!AK24)/6)*6,0)</f>
        <v>0</v>
      </c>
      <c r="Z15" s="12">
        <f>ROUNDDOWN((SUM('REKOD PRESTASI KELAS'!AL24)/6)*6,0)</f>
        <v>0</v>
      </c>
      <c r="AA15" s="12">
        <f>ROUNDDOWN((SUM('REKOD PRESTASI KELAS'!AM24)/6)*6,0)</f>
        <v>0</v>
      </c>
      <c r="AB15" s="12">
        <f t="shared" si="4"/>
        <v>0</v>
      </c>
      <c r="AC15" s="5">
        <f>'REKOD PRESTASI KELAS'!AT24</f>
        <v>0</v>
      </c>
    </row>
    <row r="16" spans="1:29" ht="30" customHeight="1">
      <c r="A16" s="62" t="s">
        <v>78</v>
      </c>
      <c r="B16" s="61">
        <f>VLOOKUP($C$6,datadskp2,9,FALSE)</f>
        <v>0</v>
      </c>
      <c r="C16" s="62" t="str">
        <f>IF(C6=0,"",VLOOKUP(B16,'DATA PERNYATAAN STANDARD'!$A$28:$B$33,2,FALSE))</f>
        <v/>
      </c>
      <c r="E16" s="14">
        <v>2</v>
      </c>
      <c r="F16" s="64" t="s">
        <v>361</v>
      </c>
      <c r="G16" s="17">
        <f>'REKOD PRESTASI KELAS'!B25</f>
        <v>0</v>
      </c>
      <c r="H16" s="17">
        <f>'REKOD PRESTASI KELAS'!C25</f>
        <v>0</v>
      </c>
      <c r="I16" s="17">
        <f>'REKOD PRESTASI KELAS'!D25</f>
        <v>0</v>
      </c>
      <c r="J16" s="65" t="e">
        <f t="shared" si="0"/>
        <v>#N/A</v>
      </c>
      <c r="K16" s="12">
        <f>ROUNDDOWN((SUM('REKOD PRESTASI KELAS'!E25:G25)/18)*6,0)</f>
        <v>0</v>
      </c>
      <c r="L16" s="12">
        <f>ROUNDDOWN((SUM('REKOD PRESTASI KELAS'!H25:N25)/42)*6,0)</f>
        <v>0</v>
      </c>
      <c r="M16" s="12">
        <f>ROUNDDOWN((SUM('REKOD PRESTASI KELAS'!O25)/6)*6,0)</f>
        <v>0</v>
      </c>
      <c r="N16" s="12">
        <f>ROUNDDOWN((SUM('REKOD PRESTASI KELAS'!P25:T25)/30)*6,0)</f>
        <v>0</v>
      </c>
      <c r="O16" s="12">
        <f t="shared" si="1"/>
        <v>0</v>
      </c>
      <c r="P16" s="18">
        <f>ROUNDDOWN((SUM('REKOD PRESTASI KELAS'!U25:X25)/24)*6,0)</f>
        <v>0</v>
      </c>
      <c r="Q16" s="12">
        <f>ROUNDDOWN((SUM('REKOD PRESTASI KELAS'!Y25)/6)*6,0)</f>
        <v>0</v>
      </c>
      <c r="R16" s="12">
        <f>ROUNDDOWN((SUM('REKOD PRESTASI KELAS'!Z25)/6)*6,0)</f>
        <v>0</v>
      </c>
      <c r="S16" s="12">
        <f t="shared" si="2"/>
        <v>0</v>
      </c>
      <c r="T16" s="12">
        <f>ROUNDDOWN((SUM('REKOD PRESTASI KELAS'!AA25)/6)*6,0)</f>
        <v>0</v>
      </c>
      <c r="U16" s="12">
        <f>ROUNDDOWN((SUM('REKOD PRESTASI KELAS'!AB25:AE25)/24)*6,0)</f>
        <v>0</v>
      </c>
      <c r="V16" s="12">
        <f>ROUNDDOWN((SUM('REKOD PRESTASI KELAS'!AF25:AH25)/18)*6,0)</f>
        <v>0</v>
      </c>
      <c r="W16" s="12">
        <f>ROUNDDOWN((SUM('REKOD PRESTASI KELAS'!AI25:AJ25)/12)*6,0)</f>
        <v>0</v>
      </c>
      <c r="X16" s="19">
        <f t="shared" si="3"/>
        <v>0</v>
      </c>
      <c r="Y16" s="12">
        <f>ROUNDDOWN((SUM('REKOD PRESTASI KELAS'!AK25)/6)*6,0)</f>
        <v>0</v>
      </c>
      <c r="Z16" s="12">
        <f>ROUNDDOWN((SUM('REKOD PRESTASI KELAS'!AL25)/6)*6,0)</f>
        <v>0</v>
      </c>
      <c r="AA16" s="12">
        <f>ROUNDDOWN((SUM('REKOD PRESTASI KELAS'!AM25)/6)*6,0)</f>
        <v>0</v>
      </c>
      <c r="AB16" s="12">
        <f t="shared" si="4"/>
        <v>0</v>
      </c>
      <c r="AC16" s="5">
        <f>'REKOD PRESTASI KELAS'!AT25</f>
        <v>0</v>
      </c>
    </row>
    <row r="17" spans="1:29" ht="30" customHeight="1">
      <c r="A17" s="63" t="s">
        <v>79</v>
      </c>
      <c r="B17" s="61">
        <f>VLOOKUP($C$6,datadskp2,13,FALSE)</f>
        <v>0</v>
      </c>
      <c r="C17" s="62" t="str">
        <f>IF(C6=0,"",VLOOKUP(B17,'DATA PERNYATAAN STANDARD'!$A$28:$B$33,2,FALSE))</f>
        <v/>
      </c>
      <c r="E17" s="14">
        <v>3</v>
      </c>
      <c r="F17" s="64" t="s">
        <v>362</v>
      </c>
      <c r="G17" s="17">
        <f>'REKOD PRESTASI KELAS'!B26</f>
        <v>0</v>
      </c>
      <c r="H17" s="17">
        <f>'REKOD PRESTASI KELAS'!C26</f>
        <v>0</v>
      </c>
      <c r="I17" s="17">
        <f>'REKOD PRESTASI KELAS'!D26</f>
        <v>0</v>
      </c>
      <c r="J17" s="65" t="e">
        <f t="shared" si="0"/>
        <v>#N/A</v>
      </c>
      <c r="K17" s="12">
        <f>ROUNDDOWN((SUM('REKOD PRESTASI KELAS'!E26:G26)/18)*6,0)</f>
        <v>0</v>
      </c>
      <c r="L17" s="12">
        <f>ROUNDDOWN((SUM('REKOD PRESTASI KELAS'!H26:N26)/42)*6,0)</f>
        <v>0</v>
      </c>
      <c r="M17" s="12">
        <f>ROUNDDOWN((SUM('REKOD PRESTASI KELAS'!O26)/6)*6,0)</f>
        <v>0</v>
      </c>
      <c r="N17" s="12">
        <f>ROUNDDOWN((SUM('REKOD PRESTASI KELAS'!P26:T26)/30)*6,0)</f>
        <v>0</v>
      </c>
      <c r="O17" s="12">
        <f t="shared" si="1"/>
        <v>0</v>
      </c>
      <c r="P17" s="18">
        <f>ROUNDDOWN((SUM('REKOD PRESTASI KELAS'!U26:X26)/24)*6,0)</f>
        <v>0</v>
      </c>
      <c r="Q17" s="12">
        <f>ROUNDDOWN((SUM('REKOD PRESTASI KELAS'!Y26)/6)*6,0)</f>
        <v>0</v>
      </c>
      <c r="R17" s="12">
        <f>ROUNDDOWN((SUM('REKOD PRESTASI KELAS'!Z26)/6)*6,0)</f>
        <v>0</v>
      </c>
      <c r="S17" s="12">
        <f t="shared" si="2"/>
        <v>0</v>
      </c>
      <c r="T17" s="12">
        <f>ROUNDDOWN((SUM('REKOD PRESTASI KELAS'!AA26)/6)*6,0)</f>
        <v>0</v>
      </c>
      <c r="U17" s="12">
        <f>ROUNDDOWN((SUM('REKOD PRESTASI KELAS'!AB26:AE26)/24)*6,0)</f>
        <v>0</v>
      </c>
      <c r="V17" s="12">
        <f>ROUNDDOWN((SUM('REKOD PRESTASI KELAS'!AF26:AH26)/18)*6,0)</f>
        <v>0</v>
      </c>
      <c r="W17" s="12">
        <f>ROUNDDOWN((SUM('REKOD PRESTASI KELAS'!AI26:AJ26)/12)*6,0)</f>
        <v>0</v>
      </c>
      <c r="X17" s="19">
        <f t="shared" si="3"/>
        <v>0</v>
      </c>
      <c r="Y17" s="12">
        <f>ROUNDDOWN((SUM('REKOD PRESTASI KELAS'!AK26)/6)*6,0)</f>
        <v>0</v>
      </c>
      <c r="Z17" s="12">
        <f>ROUNDDOWN((SUM('REKOD PRESTASI KELAS'!AL26)/6)*6,0)</f>
        <v>0</v>
      </c>
      <c r="AA17" s="12">
        <f>ROUNDDOWN((SUM('REKOD PRESTASI KELAS'!AM26)/6)*6,0)</f>
        <v>0</v>
      </c>
      <c r="AB17" s="12">
        <f t="shared" si="4"/>
        <v>0</v>
      </c>
      <c r="AC17" s="5">
        <f>'REKOD PRESTASI KELAS'!AT26</f>
        <v>0</v>
      </c>
    </row>
    <row r="18" spans="1:29" ht="30" customHeight="1">
      <c r="A18" s="63" t="s">
        <v>80</v>
      </c>
      <c r="B18" s="61">
        <f>VLOOKUP($C$6,datadskp2,18,FALSE)</f>
        <v>0</v>
      </c>
      <c r="C18" s="62" t="str">
        <f>IF(C6=0,"",VLOOKUP(B18,'DATA PERNYATAAN STANDARD'!$A$28:$B$33,2,FALSE))</f>
        <v/>
      </c>
      <c r="E18" s="14">
        <v>4</v>
      </c>
      <c r="F18" s="64" t="s">
        <v>363</v>
      </c>
      <c r="G18" s="17">
        <f>'REKOD PRESTASI KELAS'!B27</f>
        <v>0</v>
      </c>
      <c r="H18" s="17">
        <f>'REKOD PRESTASI KELAS'!C27</f>
        <v>0</v>
      </c>
      <c r="I18" s="17">
        <f>'REKOD PRESTASI KELAS'!D27</f>
        <v>0</v>
      </c>
      <c r="J18" s="65" t="e">
        <f t="shared" si="0"/>
        <v>#N/A</v>
      </c>
      <c r="K18" s="12">
        <f>ROUNDDOWN((SUM('REKOD PRESTASI KELAS'!E27:G27)/18)*6,0)</f>
        <v>0</v>
      </c>
      <c r="L18" s="12">
        <f>ROUNDDOWN((SUM('REKOD PRESTASI KELAS'!H27:N27)/42)*6,0)</f>
        <v>0</v>
      </c>
      <c r="M18" s="12">
        <f>ROUNDDOWN((SUM('REKOD PRESTASI KELAS'!O27)/6)*6,0)</f>
        <v>0</v>
      </c>
      <c r="N18" s="12">
        <f>ROUNDDOWN((SUM('REKOD PRESTASI KELAS'!P27:T27)/30)*6,0)</f>
        <v>0</v>
      </c>
      <c r="O18" s="12">
        <f t="shared" si="1"/>
        <v>0</v>
      </c>
      <c r="P18" s="18">
        <f>ROUNDDOWN((SUM('REKOD PRESTASI KELAS'!U27:X27)/24)*6,0)</f>
        <v>0</v>
      </c>
      <c r="Q18" s="12">
        <f>ROUNDDOWN((SUM('REKOD PRESTASI KELAS'!Y27)/6)*6,0)</f>
        <v>0</v>
      </c>
      <c r="R18" s="12">
        <f>ROUNDDOWN((SUM('REKOD PRESTASI KELAS'!Z27)/6)*6,0)</f>
        <v>0</v>
      </c>
      <c r="S18" s="12">
        <f t="shared" si="2"/>
        <v>0</v>
      </c>
      <c r="T18" s="12">
        <f>ROUNDDOWN((SUM('REKOD PRESTASI KELAS'!AA27)/6)*6,0)</f>
        <v>0</v>
      </c>
      <c r="U18" s="12">
        <f>ROUNDDOWN((SUM('REKOD PRESTASI KELAS'!AB27:AE27)/24)*6,0)</f>
        <v>0</v>
      </c>
      <c r="V18" s="12">
        <f>ROUNDDOWN((SUM('REKOD PRESTASI KELAS'!AF27:AH27)/18)*6,0)</f>
        <v>0</v>
      </c>
      <c r="W18" s="12">
        <f>ROUNDDOWN((SUM('REKOD PRESTASI KELAS'!AI27:AJ27)/12)*6,0)</f>
        <v>0</v>
      </c>
      <c r="X18" s="19">
        <f t="shared" si="3"/>
        <v>0</v>
      </c>
      <c r="Y18" s="12">
        <f>ROUNDDOWN((SUM('REKOD PRESTASI KELAS'!AK27)/6)*6,0)</f>
        <v>0</v>
      </c>
      <c r="Z18" s="12">
        <f>ROUNDDOWN((SUM('REKOD PRESTASI KELAS'!AL27)/6)*6,0)</f>
        <v>0</v>
      </c>
      <c r="AA18" s="12">
        <f>ROUNDDOWN((SUM('REKOD PRESTASI KELAS'!AM27)/6)*6,0)</f>
        <v>0</v>
      </c>
      <c r="AB18" s="12">
        <f t="shared" si="4"/>
        <v>0</v>
      </c>
      <c r="AC18" s="5">
        <f>'REKOD PRESTASI KELAS'!AT27</f>
        <v>0</v>
      </c>
    </row>
    <row r="19" spans="1:29" ht="30" customHeight="1">
      <c r="A19" s="63" t="s">
        <v>77</v>
      </c>
      <c r="B19" s="61">
        <f>VLOOKUP($C$6,datadskp2,22,FALSE)</f>
        <v>0</v>
      </c>
      <c r="C19" s="62" t="str">
        <f>IF(C6=0,"",VLOOKUP(B19,'DATA PERNYATAAN STANDARD'!$A$28:$B$33,2,FALSE))</f>
        <v/>
      </c>
      <c r="E19" s="14">
        <v>5</v>
      </c>
      <c r="F19" s="64" t="s">
        <v>364</v>
      </c>
      <c r="G19" s="17">
        <f>'REKOD PRESTASI KELAS'!B28</f>
        <v>0</v>
      </c>
      <c r="H19" s="17">
        <f>'REKOD PRESTASI KELAS'!C28</f>
        <v>0</v>
      </c>
      <c r="I19" s="17">
        <f>'REKOD PRESTASI KELAS'!D28</f>
        <v>0</v>
      </c>
      <c r="J19" s="65" t="e">
        <f t="shared" si="0"/>
        <v>#N/A</v>
      </c>
      <c r="K19" s="12">
        <f>ROUNDDOWN((SUM('REKOD PRESTASI KELAS'!E28:G28)/18)*6,0)</f>
        <v>0</v>
      </c>
      <c r="L19" s="12">
        <f>ROUNDDOWN((SUM('REKOD PRESTASI KELAS'!H28:N28)/42)*6,0)</f>
        <v>0</v>
      </c>
      <c r="M19" s="12">
        <f>ROUNDDOWN((SUM('REKOD PRESTASI KELAS'!O28)/6)*6,0)</f>
        <v>0</v>
      </c>
      <c r="N19" s="12">
        <f>ROUNDDOWN((SUM('REKOD PRESTASI KELAS'!P28:T28)/30)*6,0)</f>
        <v>0</v>
      </c>
      <c r="O19" s="12">
        <f t="shared" si="1"/>
        <v>0</v>
      </c>
      <c r="P19" s="18">
        <f>ROUNDDOWN((SUM('REKOD PRESTASI KELAS'!U28:X28)/24)*6,0)</f>
        <v>0</v>
      </c>
      <c r="Q19" s="12">
        <f>ROUNDDOWN((SUM('REKOD PRESTASI KELAS'!Y28)/6)*6,0)</f>
        <v>0</v>
      </c>
      <c r="R19" s="12">
        <f>ROUNDDOWN((SUM('REKOD PRESTASI KELAS'!Z28)/6)*6,0)</f>
        <v>0</v>
      </c>
      <c r="S19" s="12">
        <f t="shared" si="2"/>
        <v>0</v>
      </c>
      <c r="T19" s="12">
        <f>ROUNDDOWN((SUM('REKOD PRESTASI KELAS'!AA28)/6)*6,0)</f>
        <v>0</v>
      </c>
      <c r="U19" s="12">
        <f>ROUNDDOWN((SUM('REKOD PRESTASI KELAS'!AB28:AE28)/24)*6,0)</f>
        <v>0</v>
      </c>
      <c r="V19" s="12">
        <f>ROUNDDOWN((SUM('REKOD PRESTASI KELAS'!AF28:AH28)/18)*6,0)</f>
        <v>0</v>
      </c>
      <c r="W19" s="12">
        <f>ROUNDDOWN((SUM('REKOD PRESTASI KELAS'!AI28:AJ28)/12)*6,0)</f>
        <v>0</v>
      </c>
      <c r="X19" s="19">
        <f t="shared" si="3"/>
        <v>0</v>
      </c>
      <c r="Y19" s="12">
        <f>ROUNDDOWN((SUM('REKOD PRESTASI KELAS'!AK28)/6)*6,0)</f>
        <v>0</v>
      </c>
      <c r="Z19" s="12">
        <f>ROUNDDOWN((SUM('REKOD PRESTASI KELAS'!AL28)/6)*6,0)</f>
        <v>0</v>
      </c>
      <c r="AA19" s="12">
        <f>ROUNDDOWN((SUM('REKOD PRESTASI KELAS'!AM28)/6)*6,0)</f>
        <v>0</v>
      </c>
      <c r="AB19" s="12">
        <f t="shared" si="4"/>
        <v>0</v>
      </c>
      <c r="AC19" s="5">
        <f>'REKOD PRESTASI KELAS'!AT28</f>
        <v>0</v>
      </c>
    </row>
    <row r="20" spans="1:29" ht="75" customHeight="1">
      <c r="A20" s="72" t="s">
        <v>372</v>
      </c>
      <c r="B20" s="56">
        <f>ROUNDDOWN((SUM(B16:B19)/24)*6,0)</f>
        <v>0</v>
      </c>
      <c r="C20" s="77">
        <f>VLOOKUP(C6,DATADSKP3,23,FALSE)</f>
        <v>0</v>
      </c>
      <c r="E20" s="14">
        <v>6</v>
      </c>
      <c r="F20" s="64" t="s">
        <v>365</v>
      </c>
      <c r="G20" s="17">
        <f>'REKOD PRESTASI KELAS'!B29</f>
        <v>0</v>
      </c>
      <c r="H20" s="17">
        <f>'REKOD PRESTASI KELAS'!C29</f>
        <v>0</v>
      </c>
      <c r="I20" s="17">
        <f>'REKOD PRESTASI KELAS'!D29</f>
        <v>0</v>
      </c>
      <c r="J20" s="65" t="e">
        <f t="shared" ref="J20" si="5">VLOOKUP(I20,$I$4:$J$5,2)</f>
        <v>#N/A</v>
      </c>
      <c r="K20" s="54">
        <f>ROUNDDOWN((SUM('REKOD PRESTASI KELAS'!E29:G29)/18)*6,0)</f>
        <v>0</v>
      </c>
      <c r="L20" s="54">
        <f>ROUNDDOWN((SUM('REKOD PRESTASI KELAS'!H29:N29)/42)*6,0)</f>
        <v>0</v>
      </c>
      <c r="M20" s="54">
        <f>ROUNDDOWN((SUM('REKOD PRESTASI KELAS'!O29)/6)*6,0)</f>
        <v>0</v>
      </c>
      <c r="N20" s="54">
        <f>ROUNDDOWN((SUM('REKOD PRESTASI KELAS'!P29:T29)/30)*6,0)</f>
        <v>0</v>
      </c>
      <c r="O20" s="54">
        <f t="shared" ref="O20" si="6">ROUNDDOWN((SUM(K20:N20)/24)*6,0)</f>
        <v>0</v>
      </c>
      <c r="P20" s="18">
        <f>ROUNDDOWN((SUM('REKOD PRESTASI KELAS'!U29:X29)/24)*6,0)</f>
        <v>0</v>
      </c>
      <c r="Q20" s="54">
        <f>ROUNDDOWN((SUM('REKOD PRESTASI KELAS'!Y29)/6)*6,0)</f>
        <v>0</v>
      </c>
      <c r="R20" s="54">
        <f>ROUNDDOWN((SUM('REKOD PRESTASI KELAS'!Z29)/6)*6,0)</f>
        <v>0</v>
      </c>
      <c r="S20" s="54">
        <f t="shared" ref="S20" si="7">ROUNDDOWN((SUM(P20:R20)/18)*6,0)</f>
        <v>0</v>
      </c>
      <c r="T20" s="54">
        <f>ROUNDDOWN((SUM('REKOD PRESTASI KELAS'!AA29)/6)*6,0)</f>
        <v>0</v>
      </c>
      <c r="U20" s="54">
        <f>ROUNDDOWN((SUM('REKOD PRESTASI KELAS'!AB29:AE29)/24)*6,0)</f>
        <v>0</v>
      </c>
      <c r="V20" s="54">
        <f>ROUNDDOWN((SUM('REKOD PRESTASI KELAS'!AF29:AH29)/18)*6,0)</f>
        <v>0</v>
      </c>
      <c r="W20" s="54">
        <f>ROUNDDOWN((SUM('REKOD PRESTASI KELAS'!AI29:AJ29)/12)*6,0)</f>
        <v>0</v>
      </c>
      <c r="X20" s="55">
        <f t="shared" ref="X20" si="8">ROUNDDOWN((SUM(T20:W20)/24)*6,0)</f>
        <v>0</v>
      </c>
      <c r="Y20" s="54">
        <f>ROUNDDOWN((SUM('REKOD PRESTASI KELAS'!AK29)/6)*6,0)</f>
        <v>0</v>
      </c>
      <c r="Z20" s="54">
        <f>ROUNDDOWN((SUM('REKOD PRESTASI KELAS'!AL29)/6)*6,0)</f>
        <v>0</v>
      </c>
      <c r="AA20" s="54">
        <f>ROUNDDOWN((SUM('REKOD PRESTASI KELAS'!AM29)/6)*6,0)</f>
        <v>0</v>
      </c>
      <c r="AB20" s="54">
        <f t="shared" ref="AB20" si="9">ROUNDDOWN((SUM(Y20:AA20)/18)*6,0)</f>
        <v>0</v>
      </c>
      <c r="AC20" s="5">
        <f>'REKOD PRESTASI KELAS'!AT29</f>
        <v>0</v>
      </c>
    </row>
    <row r="21" spans="1:29">
      <c r="G21" s="17">
        <f>'REKOD PRESTASI KELAS'!B30</f>
        <v>0</v>
      </c>
      <c r="H21" s="17">
        <f>'REKOD PRESTASI KELAS'!C30</f>
        <v>0</v>
      </c>
      <c r="I21" s="17">
        <f>'REKOD PRESTASI KELAS'!D30</f>
        <v>0</v>
      </c>
      <c r="J21" s="65" t="e">
        <f t="shared" si="0"/>
        <v>#N/A</v>
      </c>
      <c r="K21" s="12">
        <f>ROUNDDOWN((SUM('REKOD PRESTASI KELAS'!E29:G29)/18)*6,0)</f>
        <v>0</v>
      </c>
      <c r="L21" s="12">
        <f>ROUNDDOWN((SUM('REKOD PRESTASI KELAS'!H29:N29)/42)*6,0)</f>
        <v>0</v>
      </c>
      <c r="M21" s="12">
        <f>ROUNDDOWN((SUM('REKOD PRESTASI KELAS'!O29)/6)*6,0)</f>
        <v>0</v>
      </c>
      <c r="N21" s="12">
        <f>ROUNDDOWN((SUM('REKOD PRESTASI KELAS'!P29:T29)/30)*6,0)</f>
        <v>0</v>
      </c>
      <c r="O21" s="12">
        <f t="shared" si="1"/>
        <v>0</v>
      </c>
      <c r="P21" s="18">
        <f>ROUNDDOWN((SUM('REKOD PRESTASI KELAS'!U29:X29)/24)*6,0)</f>
        <v>0</v>
      </c>
      <c r="Q21" s="12">
        <f>ROUNDDOWN((SUM('REKOD PRESTASI KELAS'!Y29)/6)*6,0)</f>
        <v>0</v>
      </c>
      <c r="R21" s="12">
        <f>ROUNDDOWN((SUM('REKOD PRESTASI KELAS'!Z29)/6)*6,0)</f>
        <v>0</v>
      </c>
      <c r="S21" s="12">
        <f t="shared" si="2"/>
        <v>0</v>
      </c>
      <c r="T21" s="12">
        <f>ROUNDDOWN((SUM('REKOD PRESTASI KELAS'!AA29)/6)*6,0)</f>
        <v>0</v>
      </c>
      <c r="U21" s="12">
        <f>ROUNDDOWN((SUM('REKOD PRESTASI KELAS'!AB29:AE29)/24)*6,0)</f>
        <v>0</v>
      </c>
      <c r="V21" s="12">
        <f>ROUNDDOWN((SUM('REKOD PRESTASI KELAS'!AF29:AH29)/18)*6,0)</f>
        <v>0</v>
      </c>
      <c r="W21" s="12">
        <f>ROUNDDOWN((SUM('REKOD PRESTASI KELAS'!AI29:AJ29)/12)*6,0)</f>
        <v>0</v>
      </c>
      <c r="X21" s="19">
        <f t="shared" si="3"/>
        <v>0</v>
      </c>
      <c r="Y21" s="12">
        <f>ROUNDDOWN((SUM('REKOD PRESTASI KELAS'!AK29)/6)*6,0)</f>
        <v>0</v>
      </c>
      <c r="Z21" s="12">
        <f>ROUNDDOWN((SUM('REKOD PRESTASI KELAS'!AL29)/6)*6,0)</f>
        <v>0</v>
      </c>
      <c r="AA21" s="12">
        <f>ROUNDDOWN((SUM('REKOD PRESTASI KELAS'!AM29)/6)*6,0)</f>
        <v>0</v>
      </c>
      <c r="AB21" s="12">
        <f t="shared" si="4"/>
        <v>0</v>
      </c>
      <c r="AC21" s="5">
        <f>'REKOD PRESTASI KELAS'!AT30</f>
        <v>0</v>
      </c>
    </row>
    <row r="22" spans="1:29">
      <c r="A22" s="113" t="s">
        <v>68</v>
      </c>
      <c r="B22" s="114"/>
      <c r="C22" s="115"/>
      <c r="G22" s="17">
        <f>'REKOD PRESTASI KELAS'!B31</f>
        <v>0</v>
      </c>
      <c r="H22" s="17">
        <f>'REKOD PRESTASI KELAS'!C31</f>
        <v>0</v>
      </c>
      <c r="I22" s="17">
        <f>'REKOD PRESTASI KELAS'!D31</f>
        <v>0</v>
      </c>
      <c r="J22" s="65" t="e">
        <f t="shared" si="0"/>
        <v>#N/A</v>
      </c>
      <c r="K22" s="12">
        <f>ROUNDDOWN((SUM('REKOD PRESTASI KELAS'!E30:G30)/18)*6,0)</f>
        <v>0</v>
      </c>
      <c r="L22" s="12">
        <f>ROUNDDOWN((SUM('REKOD PRESTASI KELAS'!H30:N30)/42)*6,0)</f>
        <v>0</v>
      </c>
      <c r="M22" s="12">
        <f>ROUNDDOWN((SUM('REKOD PRESTASI KELAS'!O30)/6)*6,0)</f>
        <v>0</v>
      </c>
      <c r="N22" s="12">
        <f>ROUNDDOWN((SUM('REKOD PRESTASI KELAS'!P30:T30)/30)*6,0)</f>
        <v>0</v>
      </c>
      <c r="O22" s="12">
        <f t="shared" si="1"/>
        <v>0</v>
      </c>
      <c r="P22" s="18">
        <f>ROUNDDOWN((SUM('REKOD PRESTASI KELAS'!U30:X30)/24)*6,0)</f>
        <v>0</v>
      </c>
      <c r="Q22" s="12">
        <f>ROUNDDOWN((SUM('REKOD PRESTASI KELAS'!Y30)/6)*6,0)</f>
        <v>0</v>
      </c>
      <c r="R22" s="12">
        <f>ROUNDDOWN((SUM('REKOD PRESTASI KELAS'!Z30)/6)*6,0)</f>
        <v>0</v>
      </c>
      <c r="S22" s="12">
        <f t="shared" si="2"/>
        <v>0</v>
      </c>
      <c r="T22" s="12">
        <f>ROUNDDOWN((SUM('REKOD PRESTASI KELAS'!AA30)/6)*6,0)</f>
        <v>0</v>
      </c>
      <c r="U22" s="12">
        <f>ROUNDDOWN((SUM('REKOD PRESTASI KELAS'!AB30:AE30)/24)*6,0)</f>
        <v>0</v>
      </c>
      <c r="V22" s="12">
        <f>ROUNDDOWN((SUM('REKOD PRESTASI KELAS'!AF30:AH30)/18)*6,0)</f>
        <v>0</v>
      </c>
      <c r="W22" s="12">
        <f>ROUNDDOWN((SUM('REKOD PRESTASI KELAS'!AI30:AJ30)/12)*6,0)</f>
        <v>0</v>
      </c>
      <c r="X22" s="19">
        <f t="shared" si="3"/>
        <v>0</v>
      </c>
      <c r="Y22" s="12">
        <f>ROUNDDOWN((SUM('REKOD PRESTASI KELAS'!AK30)/6)*6,0)</f>
        <v>0</v>
      </c>
      <c r="Z22" s="12">
        <f>ROUNDDOWN((SUM('REKOD PRESTASI KELAS'!AL30)/6)*6,0)</f>
        <v>0</v>
      </c>
      <c r="AA22" s="12">
        <f>ROUNDDOWN((SUM('REKOD PRESTASI KELAS'!AM30)/6)*6,0)</f>
        <v>0</v>
      </c>
      <c r="AB22" s="12">
        <f t="shared" si="4"/>
        <v>0</v>
      </c>
      <c r="AC22" s="5">
        <f>'REKOD PRESTASI KELAS'!AT31</f>
        <v>0</v>
      </c>
    </row>
    <row r="23" spans="1:29">
      <c r="A23" s="24" t="s">
        <v>85</v>
      </c>
      <c r="B23" s="111" t="s">
        <v>35</v>
      </c>
      <c r="C23" s="112"/>
      <c r="G23" s="17">
        <f>'REKOD PRESTASI KELAS'!B32</f>
        <v>0</v>
      </c>
      <c r="H23" s="17">
        <f>'REKOD PRESTASI KELAS'!C32</f>
        <v>0</v>
      </c>
      <c r="I23" s="17">
        <f>'REKOD PRESTASI KELAS'!D32</f>
        <v>0</v>
      </c>
      <c r="J23" s="65" t="e">
        <f t="shared" si="0"/>
        <v>#N/A</v>
      </c>
      <c r="K23" s="12">
        <f>ROUNDDOWN((SUM('REKOD PRESTASI KELAS'!E31:G31)/18)*6,0)</f>
        <v>0</v>
      </c>
      <c r="L23" s="12">
        <f>ROUNDDOWN((SUM('REKOD PRESTASI KELAS'!H31:N31)/42)*6,0)</f>
        <v>0</v>
      </c>
      <c r="M23" s="12">
        <f>ROUNDDOWN((SUM('REKOD PRESTASI KELAS'!O31)/6)*6,0)</f>
        <v>0</v>
      </c>
      <c r="N23" s="12">
        <f>ROUNDDOWN((SUM('REKOD PRESTASI KELAS'!P31:T31)/30)*6,0)</f>
        <v>0</v>
      </c>
      <c r="O23" s="12">
        <f t="shared" si="1"/>
        <v>0</v>
      </c>
      <c r="P23" s="18">
        <f>ROUNDDOWN((SUM('REKOD PRESTASI KELAS'!U31:X31)/24)*6,0)</f>
        <v>0</v>
      </c>
      <c r="Q23" s="12">
        <f>ROUNDDOWN((SUM('REKOD PRESTASI KELAS'!Y31)/6)*6,0)</f>
        <v>0</v>
      </c>
      <c r="R23" s="12">
        <f>ROUNDDOWN((SUM('REKOD PRESTASI KELAS'!Z31)/6)*6,0)</f>
        <v>0</v>
      </c>
      <c r="S23" s="12">
        <f t="shared" si="2"/>
        <v>0</v>
      </c>
      <c r="T23" s="12">
        <f>ROUNDDOWN((SUM('REKOD PRESTASI KELAS'!AA31)/6)*6,0)</f>
        <v>0</v>
      </c>
      <c r="U23" s="12">
        <f>ROUNDDOWN((SUM('REKOD PRESTASI KELAS'!AB31:AE31)/24)*6,0)</f>
        <v>0</v>
      </c>
      <c r="V23" s="12">
        <f>ROUNDDOWN((SUM('REKOD PRESTASI KELAS'!AF31:AH31)/18)*6,0)</f>
        <v>0</v>
      </c>
      <c r="W23" s="12">
        <f>ROUNDDOWN((SUM('REKOD PRESTASI KELAS'!AI31:AJ31)/12)*6,0)</f>
        <v>0</v>
      </c>
      <c r="X23" s="19">
        <f t="shared" si="3"/>
        <v>0</v>
      </c>
      <c r="Y23" s="12">
        <f>ROUNDDOWN((SUM('REKOD PRESTASI KELAS'!AK31)/6)*6,0)</f>
        <v>0</v>
      </c>
      <c r="Z23" s="12">
        <f>ROUNDDOWN((SUM('REKOD PRESTASI KELAS'!AL31)/6)*6,0)</f>
        <v>0</v>
      </c>
      <c r="AA23" s="12">
        <f>ROUNDDOWN((SUM('REKOD PRESTASI KELAS'!AM31)/6)*6,0)</f>
        <v>0</v>
      </c>
      <c r="AB23" s="12">
        <f t="shared" si="4"/>
        <v>0</v>
      </c>
      <c r="AC23" s="5">
        <f>'REKOD PRESTASI KELAS'!AT32</f>
        <v>0</v>
      </c>
    </row>
    <row r="24" spans="1:29">
      <c r="A24" s="66" t="str">
        <f>IF($C$6=0,"",F24)</f>
        <v/>
      </c>
      <c r="B24" s="109" t="s">
        <v>36</v>
      </c>
      <c r="C24" s="110"/>
      <c r="E24" s="25">
        <f>VLOOKUP($C$6,DATAMURID,5,FALSE)</f>
        <v>0</v>
      </c>
      <c r="F24" s="64" t="e">
        <f>VLOOKUP(E24,$E$15:$F$20,2,FALSE)</f>
        <v>#N/A</v>
      </c>
      <c r="G24" s="17">
        <f>'REKOD PRESTASI KELAS'!B33</f>
        <v>0</v>
      </c>
      <c r="H24" s="17">
        <f>'REKOD PRESTASI KELAS'!C33</f>
        <v>0</v>
      </c>
      <c r="I24" s="17">
        <f>'REKOD PRESTASI KELAS'!D33</f>
        <v>0</v>
      </c>
      <c r="J24" s="65" t="e">
        <f t="shared" si="0"/>
        <v>#N/A</v>
      </c>
      <c r="K24" s="12">
        <f>ROUNDDOWN((SUM('REKOD PRESTASI KELAS'!E32:G32)/18)*6,0)</f>
        <v>0</v>
      </c>
      <c r="L24" s="12">
        <f>ROUNDDOWN((SUM('REKOD PRESTASI KELAS'!H32:N32)/42)*6,0)</f>
        <v>0</v>
      </c>
      <c r="M24" s="12">
        <f>ROUNDDOWN((SUM('REKOD PRESTASI KELAS'!O32)/6)*6,0)</f>
        <v>0</v>
      </c>
      <c r="N24" s="12">
        <f>ROUNDDOWN((SUM('REKOD PRESTASI KELAS'!P32:T32)/30)*6,0)</f>
        <v>0</v>
      </c>
      <c r="O24" s="12">
        <f t="shared" si="1"/>
        <v>0</v>
      </c>
      <c r="P24" s="18">
        <f>ROUNDDOWN((SUM('REKOD PRESTASI KELAS'!U32:X32)/24)*6,0)</f>
        <v>0</v>
      </c>
      <c r="Q24" s="12">
        <f>ROUNDDOWN((SUM('REKOD PRESTASI KELAS'!Y32)/6)*6,0)</f>
        <v>0</v>
      </c>
      <c r="R24" s="12">
        <f>ROUNDDOWN((SUM('REKOD PRESTASI KELAS'!Z32)/6)*6,0)</f>
        <v>0</v>
      </c>
      <c r="S24" s="12">
        <f t="shared" si="2"/>
        <v>0</v>
      </c>
      <c r="T24" s="12">
        <f>ROUNDDOWN((SUM('REKOD PRESTASI KELAS'!AA32)/6)*6,0)</f>
        <v>0</v>
      </c>
      <c r="U24" s="12">
        <f>ROUNDDOWN((SUM('REKOD PRESTASI KELAS'!AB32:AE32)/24)*6,0)</f>
        <v>0</v>
      </c>
      <c r="V24" s="12">
        <f>ROUNDDOWN((SUM('REKOD PRESTASI KELAS'!AF32:AH32)/18)*6,0)</f>
        <v>0</v>
      </c>
      <c r="W24" s="12">
        <f>ROUNDDOWN((SUM('REKOD PRESTASI KELAS'!AI32:AJ32)/12)*6,0)</f>
        <v>0</v>
      </c>
      <c r="X24" s="19">
        <f t="shared" si="3"/>
        <v>0</v>
      </c>
      <c r="Y24" s="12">
        <f>ROUNDDOWN((SUM('REKOD PRESTASI KELAS'!AK32)/6)*6,0)</f>
        <v>0</v>
      </c>
      <c r="Z24" s="12">
        <f>ROUNDDOWN((SUM('REKOD PRESTASI KELAS'!AL32)/6)*6,0)</f>
        <v>0</v>
      </c>
      <c r="AA24" s="12">
        <f>ROUNDDOWN((SUM('REKOD PRESTASI KELAS'!AM32)/6)*6,0)</f>
        <v>0</v>
      </c>
      <c r="AB24" s="12">
        <f t="shared" si="4"/>
        <v>0</v>
      </c>
      <c r="AC24" s="5">
        <f>'REKOD PRESTASI KELAS'!AT33</f>
        <v>0</v>
      </c>
    </row>
    <row r="25" spans="1:29">
      <c r="A25" s="66" t="str">
        <f t="shared" ref="A25:A27" si="10">IF($C$6=0,"",F25)</f>
        <v/>
      </c>
      <c r="B25" s="109" t="s">
        <v>64</v>
      </c>
      <c r="C25" s="110"/>
      <c r="E25" s="25">
        <f>VLOOKUP($C$6,DATAMURID,6,FALSE)</f>
        <v>0</v>
      </c>
      <c r="F25" s="64" t="e">
        <f t="shared" ref="F25:F46" si="11">VLOOKUP(E25,$E$15:$F$20,2,FALSE)</f>
        <v>#N/A</v>
      </c>
      <c r="G25" s="17">
        <f>'REKOD PRESTASI KELAS'!B34</f>
        <v>0</v>
      </c>
      <c r="H25" s="17">
        <f>'REKOD PRESTASI KELAS'!C34</f>
        <v>0</v>
      </c>
      <c r="I25" s="17">
        <f>'REKOD PRESTASI KELAS'!D34</f>
        <v>0</v>
      </c>
      <c r="J25" s="65" t="e">
        <f t="shared" si="0"/>
        <v>#N/A</v>
      </c>
      <c r="K25" s="12">
        <f>ROUNDDOWN((SUM('REKOD PRESTASI KELAS'!E33:G33)/18)*6,0)</f>
        <v>0</v>
      </c>
      <c r="L25" s="12">
        <f>ROUNDDOWN((SUM('REKOD PRESTASI KELAS'!H33:N33)/42)*6,0)</f>
        <v>0</v>
      </c>
      <c r="M25" s="12">
        <f>ROUNDDOWN((SUM('REKOD PRESTASI KELAS'!O33)/6)*6,0)</f>
        <v>0</v>
      </c>
      <c r="N25" s="12">
        <f>ROUNDDOWN((SUM('REKOD PRESTASI KELAS'!P33:T33)/30)*6,0)</f>
        <v>0</v>
      </c>
      <c r="O25" s="12">
        <f t="shared" si="1"/>
        <v>0</v>
      </c>
      <c r="P25" s="18">
        <f>ROUNDDOWN((SUM('REKOD PRESTASI KELAS'!U33:X33)/24)*6,0)</f>
        <v>0</v>
      </c>
      <c r="Q25" s="12">
        <f>ROUNDDOWN((SUM('REKOD PRESTASI KELAS'!Y33)/6)*6,0)</f>
        <v>0</v>
      </c>
      <c r="R25" s="12">
        <f>ROUNDDOWN((SUM('REKOD PRESTASI KELAS'!Z33)/6)*6,0)</f>
        <v>0</v>
      </c>
      <c r="S25" s="12">
        <f t="shared" si="2"/>
        <v>0</v>
      </c>
      <c r="T25" s="12">
        <f>ROUNDDOWN((SUM('REKOD PRESTASI KELAS'!AA33)/6)*6,0)</f>
        <v>0</v>
      </c>
      <c r="U25" s="12">
        <f>ROUNDDOWN((SUM('REKOD PRESTASI KELAS'!AB33:AE33)/24)*6,0)</f>
        <v>0</v>
      </c>
      <c r="V25" s="12">
        <f>ROUNDDOWN((SUM('REKOD PRESTASI KELAS'!AF33:AH33)/18)*6,0)</f>
        <v>0</v>
      </c>
      <c r="W25" s="12">
        <f>ROUNDDOWN((SUM('REKOD PRESTASI KELAS'!AI33:AJ33)/12)*6,0)</f>
        <v>0</v>
      </c>
      <c r="X25" s="19">
        <f t="shared" si="3"/>
        <v>0</v>
      </c>
      <c r="Y25" s="12">
        <f>ROUNDDOWN((SUM('REKOD PRESTASI KELAS'!AK33)/6)*6,0)</f>
        <v>0</v>
      </c>
      <c r="Z25" s="12">
        <f>ROUNDDOWN((SUM('REKOD PRESTASI KELAS'!AL33)/6)*6,0)</f>
        <v>0</v>
      </c>
      <c r="AA25" s="12">
        <f>ROUNDDOWN((SUM('REKOD PRESTASI KELAS'!AM33)/6)*6,0)</f>
        <v>0</v>
      </c>
      <c r="AB25" s="12">
        <f t="shared" si="4"/>
        <v>0</v>
      </c>
      <c r="AC25" s="5">
        <f>'REKOD PRESTASI KELAS'!AT34</f>
        <v>0</v>
      </c>
    </row>
    <row r="26" spans="1:29">
      <c r="A26" s="66" t="str">
        <f t="shared" si="10"/>
        <v/>
      </c>
      <c r="B26" s="109" t="s">
        <v>65</v>
      </c>
      <c r="C26" s="110"/>
      <c r="E26" s="25">
        <f>VLOOKUP($C$6,DATAMURID,7,FALSE)</f>
        <v>0</v>
      </c>
      <c r="F26" s="64" t="e">
        <f t="shared" si="11"/>
        <v>#N/A</v>
      </c>
      <c r="G26" s="17">
        <f>'REKOD PRESTASI KELAS'!B35</f>
        <v>0</v>
      </c>
      <c r="H26" s="17">
        <f>'REKOD PRESTASI KELAS'!C35</f>
        <v>0</v>
      </c>
      <c r="I26" s="17">
        <f>'REKOD PRESTASI KELAS'!D35</f>
        <v>0</v>
      </c>
      <c r="J26" s="65" t="e">
        <f t="shared" si="0"/>
        <v>#N/A</v>
      </c>
      <c r="K26" s="12">
        <f>ROUNDDOWN((SUM('REKOD PRESTASI KELAS'!E34:G34)/18)*6,0)</f>
        <v>0</v>
      </c>
      <c r="L26" s="12">
        <f>ROUNDDOWN((SUM('REKOD PRESTASI KELAS'!H34:N34)/42)*6,0)</f>
        <v>0</v>
      </c>
      <c r="M26" s="12">
        <f>ROUNDDOWN((SUM('REKOD PRESTASI KELAS'!O34)/6)*6,0)</f>
        <v>0</v>
      </c>
      <c r="N26" s="12">
        <f>ROUNDDOWN((SUM('REKOD PRESTASI KELAS'!P34:T34)/30)*6,0)</f>
        <v>0</v>
      </c>
      <c r="O26" s="12">
        <f t="shared" si="1"/>
        <v>0</v>
      </c>
      <c r="P26" s="18">
        <f>ROUNDDOWN((SUM('REKOD PRESTASI KELAS'!U34:X34)/24)*6,0)</f>
        <v>0</v>
      </c>
      <c r="Q26" s="12">
        <f>ROUNDDOWN((SUM('REKOD PRESTASI KELAS'!Y34)/6)*6,0)</f>
        <v>0</v>
      </c>
      <c r="R26" s="12">
        <f>ROUNDDOWN((SUM('REKOD PRESTASI KELAS'!Z34)/6)*6,0)</f>
        <v>0</v>
      </c>
      <c r="S26" s="12">
        <f t="shared" si="2"/>
        <v>0</v>
      </c>
      <c r="T26" s="12">
        <f>ROUNDDOWN((SUM('REKOD PRESTASI KELAS'!AA34)/6)*6,0)</f>
        <v>0</v>
      </c>
      <c r="U26" s="12">
        <f>ROUNDDOWN((SUM('REKOD PRESTASI KELAS'!AB34:AE34)/24)*6,0)</f>
        <v>0</v>
      </c>
      <c r="V26" s="12">
        <f>ROUNDDOWN((SUM('REKOD PRESTASI KELAS'!AF34:AH34)/18)*6,0)</f>
        <v>0</v>
      </c>
      <c r="W26" s="12">
        <f>ROUNDDOWN((SUM('REKOD PRESTASI KELAS'!AI34:AJ34)/12)*6,0)</f>
        <v>0</v>
      </c>
      <c r="X26" s="19">
        <f t="shared" si="3"/>
        <v>0</v>
      </c>
      <c r="Y26" s="12">
        <f>ROUNDDOWN((SUM('REKOD PRESTASI KELAS'!AK34)/6)*6,0)</f>
        <v>0</v>
      </c>
      <c r="Z26" s="12">
        <f>ROUNDDOWN((SUM('REKOD PRESTASI KELAS'!AL34)/6)*6,0)</f>
        <v>0</v>
      </c>
      <c r="AA26" s="12">
        <f>ROUNDDOWN((SUM('REKOD PRESTASI KELAS'!AM34)/6)*6,0)</f>
        <v>0</v>
      </c>
      <c r="AB26" s="12">
        <f t="shared" si="4"/>
        <v>0</v>
      </c>
      <c r="AC26" s="5">
        <f>'REKOD PRESTASI KELAS'!AT35</f>
        <v>0</v>
      </c>
    </row>
    <row r="27" spans="1:29">
      <c r="A27" s="66" t="str">
        <f t="shared" si="10"/>
        <v/>
      </c>
      <c r="B27" s="109" t="s">
        <v>66</v>
      </c>
      <c r="C27" s="110"/>
      <c r="E27" s="25">
        <f>VLOOKUP($C$6,DATAMURID,8,FALSE)</f>
        <v>0</v>
      </c>
      <c r="F27" s="64" t="e">
        <f t="shared" si="11"/>
        <v>#N/A</v>
      </c>
      <c r="G27" s="17">
        <f>'REKOD PRESTASI KELAS'!B36</f>
        <v>0</v>
      </c>
      <c r="H27" s="17">
        <f>'REKOD PRESTASI KELAS'!C36</f>
        <v>0</v>
      </c>
      <c r="I27" s="17">
        <f>'REKOD PRESTASI KELAS'!D36</f>
        <v>0</v>
      </c>
      <c r="J27" s="65" t="e">
        <f t="shared" si="0"/>
        <v>#N/A</v>
      </c>
      <c r="K27" s="12">
        <f>ROUNDDOWN((SUM('REKOD PRESTASI KELAS'!E35:G35)/18)*6,0)</f>
        <v>0</v>
      </c>
      <c r="L27" s="12">
        <f>ROUNDDOWN((SUM('REKOD PRESTASI KELAS'!H35:N35)/42)*6,0)</f>
        <v>0</v>
      </c>
      <c r="M27" s="12">
        <f>ROUNDDOWN((SUM('REKOD PRESTASI KELAS'!O35)/6)*6,0)</f>
        <v>0</v>
      </c>
      <c r="N27" s="12">
        <f>ROUNDDOWN((SUM('REKOD PRESTASI KELAS'!P35:T35)/30)*6,0)</f>
        <v>0</v>
      </c>
      <c r="O27" s="12">
        <f t="shared" si="1"/>
        <v>0</v>
      </c>
      <c r="P27" s="18">
        <f>ROUNDDOWN((SUM('REKOD PRESTASI KELAS'!U35:X35)/24)*6,0)</f>
        <v>0</v>
      </c>
      <c r="Q27" s="12">
        <f>ROUNDDOWN((SUM('REKOD PRESTASI KELAS'!Y35)/6)*6,0)</f>
        <v>0</v>
      </c>
      <c r="R27" s="12">
        <f>ROUNDDOWN((SUM('REKOD PRESTASI KELAS'!Z35)/6)*6,0)</f>
        <v>0</v>
      </c>
      <c r="S27" s="12">
        <f t="shared" si="2"/>
        <v>0</v>
      </c>
      <c r="T27" s="12">
        <f>ROUNDDOWN((SUM('REKOD PRESTASI KELAS'!AA35)/6)*6,0)</f>
        <v>0</v>
      </c>
      <c r="U27" s="12">
        <f>ROUNDDOWN((SUM('REKOD PRESTASI KELAS'!AB35:AE35)/24)*6,0)</f>
        <v>0</v>
      </c>
      <c r="V27" s="12">
        <f>ROUNDDOWN((SUM('REKOD PRESTASI KELAS'!AF35:AH35)/18)*6,0)</f>
        <v>0</v>
      </c>
      <c r="W27" s="12">
        <f>ROUNDDOWN((SUM('REKOD PRESTASI KELAS'!AI35:AJ35)/12)*6,0)</f>
        <v>0</v>
      </c>
      <c r="X27" s="19">
        <f t="shared" si="3"/>
        <v>0</v>
      </c>
      <c r="Y27" s="12">
        <f>ROUNDDOWN((SUM('REKOD PRESTASI KELAS'!AK35)/6)*6,0)</f>
        <v>0</v>
      </c>
      <c r="Z27" s="12">
        <f>ROUNDDOWN((SUM('REKOD PRESTASI KELAS'!AL35)/6)*6,0)</f>
        <v>0</v>
      </c>
      <c r="AA27" s="12">
        <f>ROUNDDOWN((SUM('REKOD PRESTASI KELAS'!AM35)/6)*6,0)</f>
        <v>0</v>
      </c>
      <c r="AB27" s="12">
        <f t="shared" si="4"/>
        <v>0</v>
      </c>
      <c r="AC27" s="5">
        <f>'REKOD PRESTASI KELAS'!AT36</f>
        <v>0</v>
      </c>
    </row>
    <row r="28" spans="1:29">
      <c r="A28" s="26"/>
      <c r="B28" s="26"/>
      <c r="C28" s="26"/>
      <c r="G28" s="17">
        <f>'REKOD PRESTASI KELAS'!B37</f>
        <v>0</v>
      </c>
      <c r="H28" s="17">
        <f>'REKOD PRESTASI KELAS'!C37</f>
        <v>0</v>
      </c>
      <c r="I28" s="17">
        <f>'REKOD PRESTASI KELAS'!D37</f>
        <v>0</v>
      </c>
      <c r="J28" s="65" t="e">
        <f t="shared" si="0"/>
        <v>#N/A</v>
      </c>
      <c r="K28" s="12">
        <f>ROUNDDOWN((SUM('REKOD PRESTASI KELAS'!E36:G36)/18)*6,0)</f>
        <v>0</v>
      </c>
      <c r="L28" s="12">
        <f>ROUNDDOWN((SUM('REKOD PRESTASI KELAS'!H36:N36)/42)*6,0)</f>
        <v>0</v>
      </c>
      <c r="M28" s="12">
        <f>ROUNDDOWN((SUM('REKOD PRESTASI KELAS'!O36)/6)*6,0)</f>
        <v>0</v>
      </c>
      <c r="N28" s="12">
        <f>ROUNDDOWN((SUM('REKOD PRESTASI KELAS'!P36:T36)/30)*6,0)</f>
        <v>0</v>
      </c>
      <c r="O28" s="12">
        <f t="shared" si="1"/>
        <v>0</v>
      </c>
      <c r="P28" s="18">
        <f>ROUNDDOWN((SUM('REKOD PRESTASI KELAS'!U36:X36)/24)*6,0)</f>
        <v>0</v>
      </c>
      <c r="Q28" s="12">
        <f>ROUNDDOWN((SUM('REKOD PRESTASI KELAS'!Y36)/6)*6,0)</f>
        <v>0</v>
      </c>
      <c r="R28" s="12">
        <f>ROUNDDOWN((SUM('REKOD PRESTASI KELAS'!Z36)/6)*6,0)</f>
        <v>0</v>
      </c>
      <c r="S28" s="12">
        <f t="shared" si="2"/>
        <v>0</v>
      </c>
      <c r="T28" s="12">
        <f>ROUNDDOWN((SUM('REKOD PRESTASI KELAS'!AA36)/6)*6,0)</f>
        <v>0</v>
      </c>
      <c r="U28" s="12">
        <f>ROUNDDOWN((SUM('REKOD PRESTASI KELAS'!AB36:AE36)/24)*6,0)</f>
        <v>0</v>
      </c>
      <c r="V28" s="12">
        <f>ROUNDDOWN((SUM('REKOD PRESTASI KELAS'!AF36:AH36)/18)*6,0)</f>
        <v>0</v>
      </c>
      <c r="W28" s="12">
        <f>ROUNDDOWN((SUM('REKOD PRESTASI KELAS'!AI36:AJ36)/12)*6,0)</f>
        <v>0</v>
      </c>
      <c r="X28" s="19">
        <f t="shared" si="3"/>
        <v>0</v>
      </c>
      <c r="Y28" s="12">
        <f>ROUNDDOWN((SUM('REKOD PRESTASI KELAS'!AK36)/6)*6,0)</f>
        <v>0</v>
      </c>
      <c r="Z28" s="12">
        <f>ROUNDDOWN((SUM('REKOD PRESTASI KELAS'!AL36)/6)*6,0)</f>
        <v>0</v>
      </c>
      <c r="AA28" s="12">
        <f>ROUNDDOWN((SUM('REKOD PRESTASI KELAS'!AM36)/6)*6,0)</f>
        <v>0</v>
      </c>
      <c r="AB28" s="12">
        <f t="shared" si="4"/>
        <v>0</v>
      </c>
      <c r="AC28" s="5">
        <f>'REKOD PRESTASI KELAS'!AT37</f>
        <v>0</v>
      </c>
    </row>
    <row r="29" spans="1:29">
      <c r="A29" s="113" t="s">
        <v>69</v>
      </c>
      <c r="B29" s="114"/>
      <c r="C29" s="115"/>
      <c r="G29" s="17">
        <f>'REKOD PRESTASI KELAS'!B38</f>
        <v>0</v>
      </c>
      <c r="H29" s="17">
        <f>'REKOD PRESTASI KELAS'!C38</f>
        <v>0</v>
      </c>
      <c r="I29" s="17">
        <f>'REKOD PRESTASI KELAS'!D38</f>
        <v>0</v>
      </c>
      <c r="J29" s="65" t="e">
        <f t="shared" si="0"/>
        <v>#N/A</v>
      </c>
      <c r="K29" s="12">
        <f>ROUNDDOWN((SUM('REKOD PRESTASI KELAS'!E37:G37)/18)*6,0)</f>
        <v>0</v>
      </c>
      <c r="L29" s="12">
        <f>ROUNDDOWN((SUM('REKOD PRESTASI KELAS'!H37:N37)/42)*6,0)</f>
        <v>0</v>
      </c>
      <c r="M29" s="12">
        <f>ROUNDDOWN((SUM('REKOD PRESTASI KELAS'!O37)/6)*6,0)</f>
        <v>0</v>
      </c>
      <c r="N29" s="12">
        <f>ROUNDDOWN((SUM('REKOD PRESTASI KELAS'!P37:T37)/30)*6,0)</f>
        <v>0</v>
      </c>
      <c r="O29" s="12">
        <f t="shared" si="1"/>
        <v>0</v>
      </c>
      <c r="P29" s="18">
        <f>ROUNDDOWN((SUM('REKOD PRESTASI KELAS'!U37:X37)/24)*6,0)</f>
        <v>0</v>
      </c>
      <c r="Q29" s="12">
        <f>ROUNDDOWN((SUM('REKOD PRESTASI KELAS'!Y37)/6)*6,0)</f>
        <v>0</v>
      </c>
      <c r="R29" s="12">
        <f>ROUNDDOWN((SUM('REKOD PRESTASI KELAS'!Z37)/6)*6,0)</f>
        <v>0</v>
      </c>
      <c r="S29" s="12">
        <f t="shared" si="2"/>
        <v>0</v>
      </c>
      <c r="T29" s="12">
        <f>ROUNDDOWN((SUM('REKOD PRESTASI KELAS'!AA37)/6)*6,0)</f>
        <v>0</v>
      </c>
      <c r="U29" s="12">
        <f>ROUNDDOWN((SUM('REKOD PRESTASI KELAS'!AB37:AE37)/24)*6,0)</f>
        <v>0</v>
      </c>
      <c r="V29" s="12">
        <f>ROUNDDOWN((SUM('REKOD PRESTASI KELAS'!AF37:AH37)/18)*6,0)</f>
        <v>0</v>
      </c>
      <c r="W29" s="12">
        <f>ROUNDDOWN((SUM('REKOD PRESTASI KELAS'!AI37:AJ37)/12)*6,0)</f>
        <v>0</v>
      </c>
      <c r="X29" s="19">
        <f t="shared" si="3"/>
        <v>0</v>
      </c>
      <c r="Y29" s="12">
        <f>ROUNDDOWN((SUM('REKOD PRESTASI KELAS'!AK37)/6)*6,0)</f>
        <v>0</v>
      </c>
      <c r="Z29" s="12">
        <f>ROUNDDOWN((SUM('REKOD PRESTASI KELAS'!AL37)/6)*6,0)</f>
        <v>0</v>
      </c>
      <c r="AA29" s="12">
        <f>ROUNDDOWN((SUM('REKOD PRESTASI KELAS'!AM37)/6)*6,0)</f>
        <v>0</v>
      </c>
      <c r="AB29" s="12">
        <f t="shared" si="4"/>
        <v>0</v>
      </c>
      <c r="AC29" s="5">
        <f>'REKOD PRESTASI KELAS'!AT38</f>
        <v>0</v>
      </c>
    </row>
    <row r="30" spans="1:29">
      <c r="A30" s="24" t="s">
        <v>85</v>
      </c>
      <c r="B30" s="111" t="s">
        <v>35</v>
      </c>
      <c r="C30" s="112"/>
      <c r="G30" s="17">
        <f>'REKOD PRESTASI KELAS'!B39</f>
        <v>0</v>
      </c>
      <c r="H30" s="17">
        <f>'REKOD PRESTASI KELAS'!C39</f>
        <v>0</v>
      </c>
      <c r="I30" s="17">
        <f>'REKOD PRESTASI KELAS'!D39</f>
        <v>0</v>
      </c>
      <c r="J30" s="65" t="e">
        <f t="shared" si="0"/>
        <v>#N/A</v>
      </c>
      <c r="K30" s="12">
        <f>ROUNDDOWN((SUM('REKOD PRESTASI KELAS'!E38:G38)/18)*6,0)</f>
        <v>0</v>
      </c>
      <c r="L30" s="12">
        <f>ROUNDDOWN((SUM('REKOD PRESTASI KELAS'!H38:N38)/42)*6,0)</f>
        <v>0</v>
      </c>
      <c r="M30" s="12">
        <f>ROUNDDOWN((SUM('REKOD PRESTASI KELAS'!O38)/6)*6,0)</f>
        <v>0</v>
      </c>
      <c r="N30" s="12">
        <f>ROUNDDOWN((SUM('REKOD PRESTASI KELAS'!P38:T38)/30)*6,0)</f>
        <v>0</v>
      </c>
      <c r="O30" s="12">
        <f t="shared" si="1"/>
        <v>0</v>
      </c>
      <c r="P30" s="18">
        <f>ROUNDDOWN((SUM('REKOD PRESTASI KELAS'!U38:X38)/24)*6,0)</f>
        <v>0</v>
      </c>
      <c r="Q30" s="12">
        <f>ROUNDDOWN((SUM('REKOD PRESTASI KELAS'!Y38)/6)*6,0)</f>
        <v>0</v>
      </c>
      <c r="R30" s="12">
        <f>ROUNDDOWN((SUM('REKOD PRESTASI KELAS'!Z38)/6)*6,0)</f>
        <v>0</v>
      </c>
      <c r="S30" s="12">
        <f t="shared" si="2"/>
        <v>0</v>
      </c>
      <c r="T30" s="12">
        <f>ROUNDDOWN((SUM('REKOD PRESTASI KELAS'!AA38)/6)*6,0)</f>
        <v>0</v>
      </c>
      <c r="U30" s="12">
        <f>ROUNDDOWN((SUM('REKOD PRESTASI KELAS'!AB38:AE38)/24)*6,0)</f>
        <v>0</v>
      </c>
      <c r="V30" s="12">
        <f>ROUNDDOWN((SUM('REKOD PRESTASI KELAS'!AF38:AH38)/18)*6,0)</f>
        <v>0</v>
      </c>
      <c r="W30" s="12">
        <f>ROUNDDOWN((SUM('REKOD PRESTASI KELAS'!AI38:AJ38)/12)*6,0)</f>
        <v>0</v>
      </c>
      <c r="X30" s="19">
        <f t="shared" si="3"/>
        <v>0</v>
      </c>
      <c r="Y30" s="12">
        <f>ROUNDDOWN((SUM('REKOD PRESTASI KELAS'!AK38)/6)*6,0)</f>
        <v>0</v>
      </c>
      <c r="Z30" s="12">
        <f>ROUNDDOWN((SUM('REKOD PRESTASI KELAS'!AL38)/6)*6,0)</f>
        <v>0</v>
      </c>
      <c r="AA30" s="12">
        <f>ROUNDDOWN((SUM('REKOD PRESTASI KELAS'!AM38)/6)*6,0)</f>
        <v>0</v>
      </c>
      <c r="AB30" s="12">
        <f t="shared" si="4"/>
        <v>0</v>
      </c>
      <c r="AC30" s="5">
        <f>'REKOD PRESTASI KELAS'!AT39</f>
        <v>0</v>
      </c>
    </row>
    <row r="31" spans="1:29">
      <c r="A31" s="66" t="str">
        <f>IF($C$6=0,"",F31)</f>
        <v/>
      </c>
      <c r="B31" s="109" t="s">
        <v>67</v>
      </c>
      <c r="C31" s="110"/>
      <c r="E31" s="25">
        <f>VLOOKUP($C$6,DATAMURID,10,FALSE)</f>
        <v>0</v>
      </c>
      <c r="F31" s="64" t="e">
        <f t="shared" si="11"/>
        <v>#N/A</v>
      </c>
      <c r="G31" s="17">
        <f>'REKOD PRESTASI KELAS'!B40</f>
        <v>0</v>
      </c>
      <c r="H31" s="17">
        <f>'REKOD PRESTASI KELAS'!C40</f>
        <v>0</v>
      </c>
      <c r="I31" s="17">
        <f>'REKOD PRESTASI KELAS'!D40</f>
        <v>0</v>
      </c>
      <c r="J31" s="65" t="e">
        <f t="shared" si="0"/>
        <v>#N/A</v>
      </c>
      <c r="K31" s="12">
        <f>ROUNDDOWN((SUM('REKOD PRESTASI KELAS'!E39:G39)/18)*6,0)</f>
        <v>0</v>
      </c>
      <c r="L31" s="12">
        <f>ROUNDDOWN((SUM('REKOD PRESTASI KELAS'!H39:N39)/42)*6,0)</f>
        <v>0</v>
      </c>
      <c r="M31" s="12">
        <f>ROUNDDOWN((SUM('REKOD PRESTASI KELAS'!O39)/6)*6,0)</f>
        <v>0</v>
      </c>
      <c r="N31" s="12">
        <f>ROUNDDOWN((SUM('REKOD PRESTASI KELAS'!P39:T39)/30)*6,0)</f>
        <v>0</v>
      </c>
      <c r="O31" s="12">
        <f t="shared" si="1"/>
        <v>0</v>
      </c>
      <c r="P31" s="18">
        <f>ROUNDDOWN((SUM('REKOD PRESTASI KELAS'!U39:X39)/24)*6,0)</f>
        <v>0</v>
      </c>
      <c r="Q31" s="12">
        <f>ROUNDDOWN((SUM('REKOD PRESTASI KELAS'!Y39)/6)*6,0)</f>
        <v>0</v>
      </c>
      <c r="R31" s="12">
        <f>ROUNDDOWN((SUM('REKOD PRESTASI KELAS'!Z39)/6)*6,0)</f>
        <v>0</v>
      </c>
      <c r="S31" s="12">
        <f t="shared" si="2"/>
        <v>0</v>
      </c>
      <c r="T31" s="12">
        <f>ROUNDDOWN((SUM('REKOD PRESTASI KELAS'!AA39)/6)*6,0)</f>
        <v>0</v>
      </c>
      <c r="U31" s="12">
        <f>ROUNDDOWN((SUM('REKOD PRESTASI KELAS'!AB39:AE39)/24)*6,0)</f>
        <v>0</v>
      </c>
      <c r="V31" s="12">
        <f>ROUNDDOWN((SUM('REKOD PRESTASI KELAS'!AF39:AH39)/18)*6,0)</f>
        <v>0</v>
      </c>
      <c r="W31" s="12">
        <f>ROUNDDOWN((SUM('REKOD PRESTASI KELAS'!AI39:AJ39)/12)*6,0)</f>
        <v>0</v>
      </c>
      <c r="X31" s="19">
        <f t="shared" si="3"/>
        <v>0</v>
      </c>
      <c r="Y31" s="12">
        <f>ROUNDDOWN((SUM('REKOD PRESTASI KELAS'!AK39)/6)*6,0)</f>
        <v>0</v>
      </c>
      <c r="Z31" s="12">
        <f>ROUNDDOWN((SUM('REKOD PRESTASI KELAS'!AL39)/6)*6,0)</f>
        <v>0</v>
      </c>
      <c r="AA31" s="12">
        <f>ROUNDDOWN((SUM('REKOD PRESTASI KELAS'!AM39)/6)*6,0)</f>
        <v>0</v>
      </c>
      <c r="AB31" s="12">
        <f t="shared" si="4"/>
        <v>0</v>
      </c>
      <c r="AC31" s="5">
        <f>'REKOD PRESTASI KELAS'!AT40</f>
        <v>0</v>
      </c>
    </row>
    <row r="32" spans="1:29">
      <c r="A32" s="66" t="str">
        <f t="shared" ref="A32:A33" si="12">IF($C$6=0,"",F32)</f>
        <v/>
      </c>
      <c r="B32" s="109" t="s">
        <v>70</v>
      </c>
      <c r="C32" s="110"/>
      <c r="E32" s="25">
        <f>VLOOKUP($C$6,DATAMURID,11,FALSE)</f>
        <v>0</v>
      </c>
      <c r="F32" s="64" t="e">
        <f t="shared" si="11"/>
        <v>#N/A</v>
      </c>
      <c r="G32" s="17">
        <f>'REKOD PRESTASI KELAS'!B41</f>
        <v>0</v>
      </c>
      <c r="H32" s="17">
        <f>'REKOD PRESTASI KELAS'!C41</f>
        <v>0</v>
      </c>
      <c r="I32" s="17">
        <f>'REKOD PRESTASI KELAS'!D41</f>
        <v>0</v>
      </c>
      <c r="J32" s="65" t="e">
        <f t="shared" si="0"/>
        <v>#N/A</v>
      </c>
      <c r="K32" s="12">
        <f>ROUNDDOWN((SUM('REKOD PRESTASI KELAS'!E40:G40)/18)*6,0)</f>
        <v>0</v>
      </c>
      <c r="L32" s="12">
        <f>ROUNDDOWN((SUM('REKOD PRESTASI KELAS'!H40:N40)/42)*6,0)</f>
        <v>0</v>
      </c>
      <c r="M32" s="12">
        <f>ROUNDDOWN((SUM('REKOD PRESTASI KELAS'!O40)/6)*6,0)</f>
        <v>0</v>
      </c>
      <c r="N32" s="12">
        <f>ROUNDDOWN((SUM('REKOD PRESTASI KELAS'!P40:T40)/30)*6,0)</f>
        <v>0</v>
      </c>
      <c r="O32" s="12">
        <f t="shared" si="1"/>
        <v>0</v>
      </c>
      <c r="P32" s="18">
        <f>ROUNDDOWN((SUM('REKOD PRESTASI KELAS'!U40:X40)/24)*6,0)</f>
        <v>0</v>
      </c>
      <c r="Q32" s="12">
        <f>ROUNDDOWN((SUM('REKOD PRESTASI KELAS'!Y40)/6)*6,0)</f>
        <v>0</v>
      </c>
      <c r="R32" s="12">
        <f>ROUNDDOWN((SUM('REKOD PRESTASI KELAS'!Z40)/6)*6,0)</f>
        <v>0</v>
      </c>
      <c r="S32" s="12">
        <f t="shared" si="2"/>
        <v>0</v>
      </c>
      <c r="T32" s="12">
        <f>ROUNDDOWN((SUM('REKOD PRESTASI KELAS'!AA40)/6)*6,0)</f>
        <v>0</v>
      </c>
      <c r="U32" s="12">
        <f>ROUNDDOWN((SUM('REKOD PRESTASI KELAS'!AB40:AE40)/24)*6,0)</f>
        <v>0</v>
      </c>
      <c r="V32" s="12">
        <f>ROUNDDOWN((SUM('REKOD PRESTASI KELAS'!AF40:AH40)/18)*6,0)</f>
        <v>0</v>
      </c>
      <c r="W32" s="12">
        <f>ROUNDDOWN((SUM('REKOD PRESTASI KELAS'!AI40:AJ40)/12)*6,0)</f>
        <v>0</v>
      </c>
      <c r="X32" s="19">
        <f t="shared" si="3"/>
        <v>0</v>
      </c>
      <c r="Y32" s="12">
        <f>ROUNDDOWN((SUM('REKOD PRESTASI KELAS'!AK40)/6)*6,0)</f>
        <v>0</v>
      </c>
      <c r="Z32" s="12">
        <f>ROUNDDOWN((SUM('REKOD PRESTASI KELAS'!AL40)/6)*6,0)</f>
        <v>0</v>
      </c>
      <c r="AA32" s="12">
        <f>ROUNDDOWN((SUM('REKOD PRESTASI KELAS'!AM40)/6)*6,0)</f>
        <v>0</v>
      </c>
      <c r="AB32" s="12">
        <f t="shared" si="4"/>
        <v>0</v>
      </c>
      <c r="AC32" s="5">
        <f>'REKOD PRESTASI KELAS'!AT41</f>
        <v>0</v>
      </c>
    </row>
    <row r="33" spans="1:29">
      <c r="A33" s="66" t="str">
        <f t="shared" si="12"/>
        <v/>
      </c>
      <c r="B33" s="109" t="s">
        <v>71</v>
      </c>
      <c r="C33" s="110"/>
      <c r="E33" s="25">
        <f>VLOOKUP($C$6,DATAMURID,12,FALSE)</f>
        <v>0</v>
      </c>
      <c r="F33" s="64" t="e">
        <f t="shared" si="11"/>
        <v>#N/A</v>
      </c>
      <c r="G33" s="17">
        <f>'REKOD PRESTASI KELAS'!B42</f>
        <v>0</v>
      </c>
      <c r="H33" s="17">
        <f>'REKOD PRESTASI KELAS'!C42</f>
        <v>0</v>
      </c>
      <c r="I33" s="17">
        <f>'REKOD PRESTASI KELAS'!D42</f>
        <v>0</v>
      </c>
      <c r="J33" s="65" t="e">
        <f t="shared" si="0"/>
        <v>#N/A</v>
      </c>
      <c r="K33" s="12">
        <f>ROUNDDOWN((SUM('REKOD PRESTASI KELAS'!E41:G41)/18)*6,0)</f>
        <v>0</v>
      </c>
      <c r="L33" s="12">
        <f>ROUNDDOWN((SUM('REKOD PRESTASI KELAS'!H41:N41)/42)*6,0)</f>
        <v>0</v>
      </c>
      <c r="M33" s="12">
        <f>ROUNDDOWN((SUM('REKOD PRESTASI KELAS'!O41)/6)*6,0)</f>
        <v>0</v>
      </c>
      <c r="N33" s="12">
        <f>ROUNDDOWN((SUM('REKOD PRESTASI KELAS'!P41:T41)/30)*6,0)</f>
        <v>0</v>
      </c>
      <c r="O33" s="12">
        <f t="shared" si="1"/>
        <v>0</v>
      </c>
      <c r="P33" s="18">
        <f>ROUNDDOWN((SUM('REKOD PRESTASI KELAS'!U41:X41)/24)*6,0)</f>
        <v>0</v>
      </c>
      <c r="Q33" s="12">
        <f>ROUNDDOWN((SUM('REKOD PRESTASI KELAS'!Y41)/6)*6,0)</f>
        <v>0</v>
      </c>
      <c r="R33" s="12">
        <f>ROUNDDOWN((SUM('REKOD PRESTASI KELAS'!Z41)/6)*6,0)</f>
        <v>0</v>
      </c>
      <c r="S33" s="12">
        <f t="shared" si="2"/>
        <v>0</v>
      </c>
      <c r="T33" s="12">
        <f>ROUNDDOWN((SUM('REKOD PRESTASI KELAS'!AA41)/6)*6,0)</f>
        <v>0</v>
      </c>
      <c r="U33" s="12">
        <f>ROUNDDOWN((SUM('REKOD PRESTASI KELAS'!AB41:AE41)/24)*6,0)</f>
        <v>0</v>
      </c>
      <c r="V33" s="12">
        <f>ROUNDDOWN((SUM('REKOD PRESTASI KELAS'!AF41:AH41)/18)*6,0)</f>
        <v>0</v>
      </c>
      <c r="W33" s="12">
        <f>ROUNDDOWN((SUM('REKOD PRESTASI KELAS'!AI41:AJ41)/12)*6,0)</f>
        <v>0</v>
      </c>
      <c r="X33" s="19">
        <f t="shared" si="3"/>
        <v>0</v>
      </c>
      <c r="Y33" s="12">
        <f>ROUNDDOWN((SUM('REKOD PRESTASI KELAS'!AK41)/6)*6,0)</f>
        <v>0</v>
      </c>
      <c r="Z33" s="12">
        <f>ROUNDDOWN((SUM('REKOD PRESTASI KELAS'!AL41)/6)*6,0)</f>
        <v>0</v>
      </c>
      <c r="AA33" s="12">
        <f>ROUNDDOWN((SUM('REKOD PRESTASI KELAS'!AM41)/6)*6,0)</f>
        <v>0</v>
      </c>
      <c r="AB33" s="12">
        <f t="shared" si="4"/>
        <v>0</v>
      </c>
      <c r="AC33" s="5">
        <f>'REKOD PRESTASI KELAS'!AT42</f>
        <v>0</v>
      </c>
    </row>
    <row r="34" spans="1:29">
      <c r="A34" s="26"/>
      <c r="B34" s="26"/>
      <c r="C34" s="26"/>
      <c r="G34" s="17">
        <f>'REKOD PRESTASI KELAS'!B43</f>
        <v>0</v>
      </c>
      <c r="H34" s="17">
        <f>'REKOD PRESTASI KELAS'!C43</f>
        <v>0</v>
      </c>
      <c r="I34" s="17">
        <f>'REKOD PRESTASI KELAS'!D43</f>
        <v>0</v>
      </c>
      <c r="J34" s="65" t="e">
        <f t="shared" si="0"/>
        <v>#N/A</v>
      </c>
      <c r="K34" s="12">
        <f>ROUNDDOWN((SUM('REKOD PRESTASI KELAS'!E42:G42)/18)*6,0)</f>
        <v>0</v>
      </c>
      <c r="L34" s="12">
        <f>ROUNDDOWN((SUM('REKOD PRESTASI KELAS'!H42:N42)/42)*6,0)</f>
        <v>0</v>
      </c>
      <c r="M34" s="12">
        <f>ROUNDDOWN((SUM('REKOD PRESTASI KELAS'!O42)/6)*6,0)</f>
        <v>0</v>
      </c>
      <c r="N34" s="12">
        <f>ROUNDDOWN((SUM('REKOD PRESTASI KELAS'!P42:T42)/30)*6,0)</f>
        <v>0</v>
      </c>
      <c r="O34" s="12">
        <f t="shared" si="1"/>
        <v>0</v>
      </c>
      <c r="P34" s="18">
        <f>ROUNDDOWN((SUM('REKOD PRESTASI KELAS'!U42:X42)/24)*6,0)</f>
        <v>0</v>
      </c>
      <c r="Q34" s="12">
        <f>ROUNDDOWN((SUM('REKOD PRESTASI KELAS'!Y42)/6)*6,0)</f>
        <v>0</v>
      </c>
      <c r="R34" s="12">
        <f>ROUNDDOWN((SUM('REKOD PRESTASI KELAS'!Z42)/6)*6,0)</f>
        <v>0</v>
      </c>
      <c r="S34" s="12">
        <f t="shared" si="2"/>
        <v>0</v>
      </c>
      <c r="T34" s="12">
        <f>ROUNDDOWN((SUM('REKOD PRESTASI KELAS'!AA42)/6)*6,0)</f>
        <v>0</v>
      </c>
      <c r="U34" s="12">
        <f>ROUNDDOWN((SUM('REKOD PRESTASI KELAS'!AB42:AE42)/24)*6,0)</f>
        <v>0</v>
      </c>
      <c r="V34" s="12">
        <f>ROUNDDOWN((SUM('REKOD PRESTASI KELAS'!AF42:AH42)/18)*6,0)</f>
        <v>0</v>
      </c>
      <c r="W34" s="12">
        <f>ROUNDDOWN((SUM('REKOD PRESTASI KELAS'!AI42:AJ42)/12)*6,0)</f>
        <v>0</v>
      </c>
      <c r="X34" s="19">
        <f t="shared" si="3"/>
        <v>0</v>
      </c>
      <c r="Y34" s="12">
        <f>ROUNDDOWN((SUM('REKOD PRESTASI KELAS'!AK42)/6)*6,0)</f>
        <v>0</v>
      </c>
      <c r="Z34" s="12">
        <f>ROUNDDOWN((SUM('REKOD PRESTASI KELAS'!AL42)/6)*6,0)</f>
        <v>0</v>
      </c>
      <c r="AA34" s="12">
        <f>ROUNDDOWN((SUM('REKOD PRESTASI KELAS'!AM42)/6)*6,0)</f>
        <v>0</v>
      </c>
      <c r="AB34" s="12">
        <f t="shared" si="4"/>
        <v>0</v>
      </c>
      <c r="AC34" s="5">
        <f>'REKOD PRESTASI KELAS'!AT43</f>
        <v>0</v>
      </c>
    </row>
    <row r="35" spans="1:29">
      <c r="A35" s="113" t="s">
        <v>72</v>
      </c>
      <c r="B35" s="114"/>
      <c r="C35" s="115"/>
      <c r="G35" s="17">
        <f>'REKOD PRESTASI KELAS'!B44</f>
        <v>0</v>
      </c>
      <c r="H35" s="17">
        <f>'REKOD PRESTASI KELAS'!C44</f>
        <v>0</v>
      </c>
      <c r="I35" s="17">
        <f>'REKOD PRESTASI KELAS'!D44</f>
        <v>0</v>
      </c>
      <c r="J35" s="65" t="e">
        <f t="shared" si="0"/>
        <v>#N/A</v>
      </c>
      <c r="K35" s="12">
        <f>ROUNDDOWN((SUM('REKOD PRESTASI KELAS'!E43:G43)/18)*6,0)</f>
        <v>0</v>
      </c>
      <c r="L35" s="12">
        <f>ROUNDDOWN((SUM('REKOD PRESTASI KELAS'!H43:N43)/42)*6,0)</f>
        <v>0</v>
      </c>
      <c r="M35" s="12">
        <f>ROUNDDOWN((SUM('REKOD PRESTASI KELAS'!O43)/6)*6,0)</f>
        <v>0</v>
      </c>
      <c r="N35" s="12">
        <f>ROUNDDOWN((SUM('REKOD PRESTASI KELAS'!P43:T43)/30)*6,0)</f>
        <v>0</v>
      </c>
      <c r="O35" s="12">
        <f t="shared" si="1"/>
        <v>0</v>
      </c>
      <c r="P35" s="18">
        <f>ROUNDDOWN((SUM('REKOD PRESTASI KELAS'!U43:X43)/24)*6,0)</f>
        <v>0</v>
      </c>
      <c r="Q35" s="12">
        <f>ROUNDDOWN((SUM('REKOD PRESTASI KELAS'!Y43)/6)*6,0)</f>
        <v>0</v>
      </c>
      <c r="R35" s="12">
        <f>ROUNDDOWN((SUM('REKOD PRESTASI KELAS'!Z43)/6)*6,0)</f>
        <v>0</v>
      </c>
      <c r="S35" s="12">
        <f t="shared" si="2"/>
        <v>0</v>
      </c>
      <c r="T35" s="12">
        <f>ROUNDDOWN((SUM('REKOD PRESTASI KELAS'!AA43)/6)*6,0)</f>
        <v>0</v>
      </c>
      <c r="U35" s="12">
        <f>ROUNDDOWN((SUM('REKOD PRESTASI KELAS'!AB43:AE43)/24)*6,0)</f>
        <v>0</v>
      </c>
      <c r="V35" s="12">
        <f>ROUNDDOWN((SUM('REKOD PRESTASI KELAS'!AF43:AH43)/18)*6,0)</f>
        <v>0</v>
      </c>
      <c r="W35" s="12">
        <f>ROUNDDOWN((SUM('REKOD PRESTASI KELAS'!AI43:AJ43)/12)*6,0)</f>
        <v>0</v>
      </c>
      <c r="X35" s="19">
        <f t="shared" si="3"/>
        <v>0</v>
      </c>
      <c r="Y35" s="12">
        <f>ROUNDDOWN((SUM('REKOD PRESTASI KELAS'!AK43)/6)*6,0)</f>
        <v>0</v>
      </c>
      <c r="Z35" s="12">
        <f>ROUNDDOWN((SUM('REKOD PRESTASI KELAS'!AL43)/6)*6,0)</f>
        <v>0</v>
      </c>
      <c r="AA35" s="12">
        <f>ROUNDDOWN((SUM('REKOD PRESTASI KELAS'!AM43)/6)*6,0)</f>
        <v>0</v>
      </c>
      <c r="AB35" s="12">
        <f t="shared" si="4"/>
        <v>0</v>
      </c>
      <c r="AC35" s="5">
        <f>'REKOD PRESTASI KELAS'!AT44</f>
        <v>0</v>
      </c>
    </row>
    <row r="36" spans="1:29">
      <c r="A36" s="24" t="s">
        <v>85</v>
      </c>
      <c r="B36" s="111" t="s">
        <v>35</v>
      </c>
      <c r="C36" s="112"/>
      <c r="G36" s="17">
        <f>'REKOD PRESTASI KELAS'!B45</f>
        <v>0</v>
      </c>
      <c r="H36" s="17">
        <f>'REKOD PRESTASI KELAS'!C45</f>
        <v>0</v>
      </c>
      <c r="I36" s="17">
        <f>'REKOD PRESTASI KELAS'!D45</f>
        <v>0</v>
      </c>
      <c r="J36" s="65" t="e">
        <f t="shared" si="0"/>
        <v>#N/A</v>
      </c>
      <c r="K36" s="12">
        <f>ROUNDDOWN((SUM('REKOD PRESTASI KELAS'!E44:G44)/18)*6,0)</f>
        <v>0</v>
      </c>
      <c r="L36" s="12">
        <f>ROUNDDOWN((SUM('REKOD PRESTASI KELAS'!H44:N44)/42)*6,0)</f>
        <v>0</v>
      </c>
      <c r="M36" s="12">
        <f>ROUNDDOWN((SUM('REKOD PRESTASI KELAS'!O44)/6)*6,0)</f>
        <v>0</v>
      </c>
      <c r="N36" s="12">
        <f>ROUNDDOWN((SUM('REKOD PRESTASI KELAS'!P44:T44)/30)*6,0)</f>
        <v>0</v>
      </c>
      <c r="O36" s="12">
        <f t="shared" si="1"/>
        <v>0</v>
      </c>
      <c r="P36" s="18">
        <f>ROUNDDOWN((SUM('REKOD PRESTASI KELAS'!U44:X44)/24)*6,0)</f>
        <v>0</v>
      </c>
      <c r="Q36" s="12">
        <f>ROUNDDOWN((SUM('REKOD PRESTASI KELAS'!Y44)/6)*6,0)</f>
        <v>0</v>
      </c>
      <c r="R36" s="12">
        <f>ROUNDDOWN((SUM('REKOD PRESTASI KELAS'!Z44)/6)*6,0)</f>
        <v>0</v>
      </c>
      <c r="S36" s="12">
        <f t="shared" si="2"/>
        <v>0</v>
      </c>
      <c r="T36" s="12">
        <f>ROUNDDOWN((SUM('REKOD PRESTASI KELAS'!AA44)/6)*6,0)</f>
        <v>0</v>
      </c>
      <c r="U36" s="12">
        <f>ROUNDDOWN((SUM('REKOD PRESTASI KELAS'!AB44:AE44)/24)*6,0)</f>
        <v>0</v>
      </c>
      <c r="V36" s="12">
        <f>ROUNDDOWN((SUM('REKOD PRESTASI KELAS'!AF44:AH44)/18)*6,0)</f>
        <v>0</v>
      </c>
      <c r="W36" s="12">
        <f>ROUNDDOWN((SUM('REKOD PRESTASI KELAS'!AI44:AJ44)/12)*6,0)</f>
        <v>0</v>
      </c>
      <c r="X36" s="19">
        <f t="shared" si="3"/>
        <v>0</v>
      </c>
      <c r="Y36" s="12">
        <f>ROUNDDOWN((SUM('REKOD PRESTASI KELAS'!AK44)/6)*6,0)</f>
        <v>0</v>
      </c>
      <c r="Z36" s="12">
        <f>ROUNDDOWN((SUM('REKOD PRESTASI KELAS'!AL44)/6)*6,0)</f>
        <v>0</v>
      </c>
      <c r="AA36" s="12">
        <f>ROUNDDOWN((SUM('REKOD PRESTASI KELAS'!AM44)/6)*6,0)</f>
        <v>0</v>
      </c>
      <c r="AB36" s="12">
        <f t="shared" si="4"/>
        <v>0</v>
      </c>
      <c r="AC36" s="5">
        <f>'REKOD PRESTASI KELAS'!AT45</f>
        <v>0</v>
      </c>
    </row>
    <row r="37" spans="1:29">
      <c r="A37" s="66" t="str">
        <f>IF($C$6=0,"",F37)</f>
        <v/>
      </c>
      <c r="B37" s="109" t="s">
        <v>73</v>
      </c>
      <c r="C37" s="110"/>
      <c r="E37" s="25">
        <f>VLOOKUP($C$6,DATAMURID,14,FALSE)</f>
        <v>0</v>
      </c>
      <c r="F37" s="64" t="e">
        <f t="shared" si="11"/>
        <v>#N/A</v>
      </c>
      <c r="G37" s="17">
        <f>'REKOD PRESTASI KELAS'!B46</f>
        <v>0</v>
      </c>
      <c r="H37" s="17">
        <f>'REKOD PRESTASI KELAS'!C46</f>
        <v>0</v>
      </c>
      <c r="I37" s="17">
        <f>'REKOD PRESTASI KELAS'!D46</f>
        <v>0</v>
      </c>
      <c r="J37" s="65" t="e">
        <f t="shared" si="0"/>
        <v>#N/A</v>
      </c>
      <c r="K37" s="12">
        <f>ROUNDDOWN((SUM('REKOD PRESTASI KELAS'!E45:G45)/18)*6,0)</f>
        <v>0</v>
      </c>
      <c r="L37" s="12">
        <f>ROUNDDOWN((SUM('REKOD PRESTASI KELAS'!H45:N45)/42)*6,0)</f>
        <v>0</v>
      </c>
      <c r="M37" s="12">
        <f>ROUNDDOWN((SUM('REKOD PRESTASI KELAS'!O45)/6)*6,0)</f>
        <v>0</v>
      </c>
      <c r="N37" s="12">
        <f>ROUNDDOWN((SUM('REKOD PRESTASI KELAS'!P45:T45)/30)*6,0)</f>
        <v>0</v>
      </c>
      <c r="O37" s="12">
        <f t="shared" si="1"/>
        <v>0</v>
      </c>
      <c r="P37" s="18">
        <f>ROUNDDOWN((SUM('REKOD PRESTASI KELAS'!U45:X45)/24)*6,0)</f>
        <v>0</v>
      </c>
      <c r="Q37" s="12">
        <f>ROUNDDOWN((SUM('REKOD PRESTASI KELAS'!Y45)/6)*6,0)</f>
        <v>0</v>
      </c>
      <c r="R37" s="12">
        <f>ROUNDDOWN((SUM('REKOD PRESTASI KELAS'!Z45)/6)*6,0)</f>
        <v>0</v>
      </c>
      <c r="S37" s="12">
        <f t="shared" si="2"/>
        <v>0</v>
      </c>
      <c r="T37" s="12">
        <f>ROUNDDOWN((SUM('REKOD PRESTASI KELAS'!AA45)/6)*6,0)</f>
        <v>0</v>
      </c>
      <c r="U37" s="12">
        <f>ROUNDDOWN((SUM('REKOD PRESTASI KELAS'!AB45:AE45)/24)*6,0)</f>
        <v>0</v>
      </c>
      <c r="V37" s="12">
        <f>ROUNDDOWN((SUM('REKOD PRESTASI KELAS'!AF45:AH45)/18)*6,0)</f>
        <v>0</v>
      </c>
      <c r="W37" s="12">
        <f>ROUNDDOWN((SUM('REKOD PRESTASI KELAS'!AI45:AJ45)/12)*6,0)</f>
        <v>0</v>
      </c>
      <c r="X37" s="19">
        <f t="shared" si="3"/>
        <v>0</v>
      </c>
      <c r="Y37" s="12">
        <f>ROUNDDOWN((SUM('REKOD PRESTASI KELAS'!AK45)/6)*6,0)</f>
        <v>0</v>
      </c>
      <c r="Z37" s="12">
        <f>ROUNDDOWN((SUM('REKOD PRESTASI KELAS'!AL45)/6)*6,0)</f>
        <v>0</v>
      </c>
      <c r="AA37" s="12">
        <f>ROUNDDOWN((SUM('REKOD PRESTASI KELAS'!AM45)/6)*6,0)</f>
        <v>0</v>
      </c>
      <c r="AB37" s="12">
        <f t="shared" si="4"/>
        <v>0</v>
      </c>
      <c r="AC37" s="5">
        <f>'REKOD PRESTASI KELAS'!AT46</f>
        <v>0</v>
      </c>
    </row>
    <row r="38" spans="1:29">
      <c r="A38" s="66" t="str">
        <f t="shared" ref="A38:A40" si="13">IF($C$6=0,"",F38)</f>
        <v/>
      </c>
      <c r="B38" s="109" t="s">
        <v>74</v>
      </c>
      <c r="C38" s="110"/>
      <c r="E38" s="25">
        <f>VLOOKUP($C$6,DATAMURID,15,FALSE)</f>
        <v>0</v>
      </c>
      <c r="F38" s="64" t="e">
        <f t="shared" si="11"/>
        <v>#N/A</v>
      </c>
      <c r="G38" s="17">
        <f>'REKOD PRESTASI KELAS'!B47</f>
        <v>0</v>
      </c>
      <c r="H38" s="17">
        <f>'REKOD PRESTASI KELAS'!C47</f>
        <v>0</v>
      </c>
      <c r="I38" s="17">
        <f>'REKOD PRESTASI KELAS'!D47</f>
        <v>0</v>
      </c>
      <c r="J38" s="65" t="e">
        <f t="shared" si="0"/>
        <v>#N/A</v>
      </c>
      <c r="K38" s="12">
        <f>ROUNDDOWN((SUM('REKOD PRESTASI KELAS'!E46:G46)/18)*6,0)</f>
        <v>0</v>
      </c>
      <c r="L38" s="12">
        <f>ROUNDDOWN((SUM('REKOD PRESTASI KELAS'!H46:N46)/42)*6,0)</f>
        <v>0</v>
      </c>
      <c r="M38" s="12">
        <f>ROUNDDOWN((SUM('REKOD PRESTASI KELAS'!O46)/6)*6,0)</f>
        <v>0</v>
      </c>
      <c r="N38" s="12">
        <f>ROUNDDOWN((SUM('REKOD PRESTASI KELAS'!P46:T46)/30)*6,0)</f>
        <v>0</v>
      </c>
      <c r="O38" s="12">
        <f t="shared" si="1"/>
        <v>0</v>
      </c>
      <c r="P38" s="18">
        <f>ROUNDDOWN((SUM('REKOD PRESTASI KELAS'!U46:X46)/24)*6,0)</f>
        <v>0</v>
      </c>
      <c r="Q38" s="12">
        <f>ROUNDDOWN((SUM('REKOD PRESTASI KELAS'!Y46)/6)*6,0)</f>
        <v>0</v>
      </c>
      <c r="R38" s="12">
        <f>ROUNDDOWN((SUM('REKOD PRESTASI KELAS'!Z46)/6)*6,0)</f>
        <v>0</v>
      </c>
      <c r="S38" s="12">
        <f t="shared" si="2"/>
        <v>0</v>
      </c>
      <c r="T38" s="12">
        <f>ROUNDDOWN((SUM('REKOD PRESTASI KELAS'!AA46)/6)*6,0)</f>
        <v>0</v>
      </c>
      <c r="U38" s="12">
        <f>ROUNDDOWN((SUM('REKOD PRESTASI KELAS'!AB46:AE46)/24)*6,0)</f>
        <v>0</v>
      </c>
      <c r="V38" s="12">
        <f>ROUNDDOWN((SUM('REKOD PRESTASI KELAS'!AF46:AH46)/18)*6,0)</f>
        <v>0</v>
      </c>
      <c r="W38" s="12">
        <f>ROUNDDOWN((SUM('REKOD PRESTASI KELAS'!AI46:AJ46)/12)*6,0)</f>
        <v>0</v>
      </c>
      <c r="X38" s="19">
        <f t="shared" si="3"/>
        <v>0</v>
      </c>
      <c r="Y38" s="12">
        <f>ROUNDDOWN((SUM('REKOD PRESTASI KELAS'!AK46)/6)*6,0)</f>
        <v>0</v>
      </c>
      <c r="Z38" s="12">
        <f>ROUNDDOWN((SUM('REKOD PRESTASI KELAS'!AL46)/6)*6,0)</f>
        <v>0</v>
      </c>
      <c r="AA38" s="12">
        <f>ROUNDDOWN((SUM('REKOD PRESTASI KELAS'!AM46)/6)*6,0)</f>
        <v>0</v>
      </c>
      <c r="AB38" s="12">
        <f t="shared" si="4"/>
        <v>0</v>
      </c>
      <c r="AC38" s="5">
        <f>'REKOD PRESTASI KELAS'!AT47</f>
        <v>0</v>
      </c>
    </row>
    <row r="39" spans="1:29">
      <c r="A39" s="66" t="str">
        <f t="shared" si="13"/>
        <v/>
      </c>
      <c r="B39" s="109" t="s">
        <v>75</v>
      </c>
      <c r="C39" s="110"/>
      <c r="E39" s="25">
        <f>VLOOKUP($C$6,DATAMURID,16,FALSE)</f>
        <v>0</v>
      </c>
      <c r="F39" s="64" t="e">
        <f t="shared" si="11"/>
        <v>#N/A</v>
      </c>
      <c r="G39" s="17">
        <f>'REKOD PRESTASI KELAS'!B48</f>
        <v>0</v>
      </c>
      <c r="H39" s="17">
        <f>'REKOD PRESTASI KELAS'!C48</f>
        <v>0</v>
      </c>
      <c r="I39" s="17">
        <f>'REKOD PRESTASI KELAS'!D48</f>
        <v>0</v>
      </c>
      <c r="J39" s="65" t="e">
        <f t="shared" ref="J39:J65" si="14">VLOOKUP(I39,$I$4:$J$5,2)</f>
        <v>#N/A</v>
      </c>
      <c r="K39" s="12">
        <f>ROUNDDOWN((SUM('REKOD PRESTASI KELAS'!E47:G47)/18)*6,0)</f>
        <v>0</v>
      </c>
      <c r="L39" s="12">
        <f>ROUNDDOWN((SUM('REKOD PRESTASI KELAS'!H47:N47)/42)*6,0)</f>
        <v>0</v>
      </c>
      <c r="M39" s="12">
        <f>ROUNDDOWN((SUM('REKOD PRESTASI KELAS'!O47)/6)*6,0)</f>
        <v>0</v>
      </c>
      <c r="N39" s="12">
        <f>ROUNDDOWN((SUM('REKOD PRESTASI KELAS'!P47:T47)/30)*6,0)</f>
        <v>0</v>
      </c>
      <c r="O39" s="12">
        <f t="shared" si="1"/>
        <v>0</v>
      </c>
      <c r="P39" s="18">
        <f>ROUNDDOWN((SUM('REKOD PRESTASI KELAS'!U47:X47)/24)*6,0)</f>
        <v>0</v>
      </c>
      <c r="Q39" s="12">
        <f>ROUNDDOWN((SUM('REKOD PRESTASI KELAS'!Y47)/6)*6,0)</f>
        <v>0</v>
      </c>
      <c r="R39" s="12">
        <f>ROUNDDOWN((SUM('REKOD PRESTASI KELAS'!Z47)/6)*6,0)</f>
        <v>0</v>
      </c>
      <c r="S39" s="12">
        <f t="shared" si="2"/>
        <v>0</v>
      </c>
      <c r="T39" s="12">
        <f>ROUNDDOWN((SUM('REKOD PRESTASI KELAS'!AA47)/6)*6,0)</f>
        <v>0</v>
      </c>
      <c r="U39" s="12">
        <f>ROUNDDOWN((SUM('REKOD PRESTASI KELAS'!AB47:AE47)/24)*6,0)</f>
        <v>0</v>
      </c>
      <c r="V39" s="12">
        <f>ROUNDDOWN((SUM('REKOD PRESTASI KELAS'!AF47:AH47)/18)*6,0)</f>
        <v>0</v>
      </c>
      <c r="W39" s="12">
        <f>ROUNDDOWN((SUM('REKOD PRESTASI KELAS'!AI47:AJ47)/12)*6,0)</f>
        <v>0</v>
      </c>
      <c r="X39" s="19">
        <f t="shared" si="3"/>
        <v>0</v>
      </c>
      <c r="Y39" s="12">
        <f>ROUNDDOWN((SUM('REKOD PRESTASI KELAS'!AK47)/6)*6,0)</f>
        <v>0</v>
      </c>
      <c r="Z39" s="12">
        <f>ROUNDDOWN((SUM('REKOD PRESTASI KELAS'!AL47)/6)*6,0)</f>
        <v>0</v>
      </c>
      <c r="AA39" s="12">
        <f>ROUNDDOWN((SUM('REKOD PRESTASI KELAS'!AM47)/6)*6,0)</f>
        <v>0</v>
      </c>
      <c r="AB39" s="12">
        <f t="shared" si="4"/>
        <v>0</v>
      </c>
      <c r="AC39" s="5">
        <f>'REKOD PRESTASI KELAS'!AT48</f>
        <v>0</v>
      </c>
    </row>
    <row r="40" spans="1:29">
      <c r="A40" s="66" t="str">
        <f t="shared" si="13"/>
        <v/>
      </c>
      <c r="B40" s="109" t="s">
        <v>76</v>
      </c>
      <c r="C40" s="110"/>
      <c r="E40" s="25">
        <f>VLOOKUP($C$6,DATAMURID,17,FALSE)</f>
        <v>0</v>
      </c>
      <c r="F40" s="64" t="e">
        <f t="shared" si="11"/>
        <v>#N/A</v>
      </c>
      <c r="G40" s="17">
        <f>'REKOD PRESTASI KELAS'!B49</f>
        <v>0</v>
      </c>
      <c r="H40" s="17">
        <f>'REKOD PRESTASI KELAS'!C49</f>
        <v>0</v>
      </c>
      <c r="I40" s="17">
        <f>'REKOD PRESTASI KELAS'!D49</f>
        <v>0</v>
      </c>
      <c r="J40" s="65" t="e">
        <f t="shared" si="14"/>
        <v>#N/A</v>
      </c>
      <c r="K40" s="12">
        <f>ROUNDDOWN((SUM('REKOD PRESTASI KELAS'!E48:G48)/18)*6,0)</f>
        <v>0</v>
      </c>
      <c r="L40" s="12">
        <f>ROUNDDOWN((SUM('REKOD PRESTASI KELAS'!H48:N48)/42)*6,0)</f>
        <v>0</v>
      </c>
      <c r="M40" s="12">
        <f>ROUNDDOWN((SUM('REKOD PRESTASI KELAS'!O48)/6)*6,0)</f>
        <v>0</v>
      </c>
      <c r="N40" s="12">
        <f>ROUNDDOWN((SUM('REKOD PRESTASI KELAS'!P48:T48)/30)*6,0)</f>
        <v>0</v>
      </c>
      <c r="O40" s="12">
        <f t="shared" si="1"/>
        <v>0</v>
      </c>
      <c r="P40" s="18">
        <f>ROUNDDOWN((SUM('REKOD PRESTASI KELAS'!U48:X48)/24)*6,0)</f>
        <v>0</v>
      </c>
      <c r="Q40" s="12">
        <f>ROUNDDOWN((SUM('REKOD PRESTASI KELAS'!Y48)/6)*6,0)</f>
        <v>0</v>
      </c>
      <c r="R40" s="12">
        <f>ROUNDDOWN((SUM('REKOD PRESTASI KELAS'!Z48)/6)*6,0)</f>
        <v>0</v>
      </c>
      <c r="S40" s="12">
        <f t="shared" si="2"/>
        <v>0</v>
      </c>
      <c r="T40" s="12">
        <f>ROUNDDOWN((SUM('REKOD PRESTASI KELAS'!AA48)/6)*6,0)</f>
        <v>0</v>
      </c>
      <c r="U40" s="12">
        <f>ROUNDDOWN((SUM('REKOD PRESTASI KELAS'!AB48:AE48)/24)*6,0)</f>
        <v>0</v>
      </c>
      <c r="V40" s="12">
        <f>ROUNDDOWN((SUM('REKOD PRESTASI KELAS'!AF48:AH48)/18)*6,0)</f>
        <v>0</v>
      </c>
      <c r="W40" s="12">
        <f>ROUNDDOWN((SUM('REKOD PRESTASI KELAS'!AI48:AJ48)/12)*6,0)</f>
        <v>0</v>
      </c>
      <c r="X40" s="19">
        <f t="shared" si="3"/>
        <v>0</v>
      </c>
      <c r="Y40" s="12">
        <f>ROUNDDOWN((SUM('REKOD PRESTASI KELAS'!AK48)/6)*6,0)</f>
        <v>0</v>
      </c>
      <c r="Z40" s="12">
        <f>ROUNDDOWN((SUM('REKOD PRESTASI KELAS'!AL48)/6)*6,0)</f>
        <v>0</v>
      </c>
      <c r="AA40" s="12">
        <f>ROUNDDOWN((SUM('REKOD PRESTASI KELAS'!AM48)/6)*6,0)</f>
        <v>0</v>
      </c>
      <c r="AB40" s="12">
        <f t="shared" si="4"/>
        <v>0</v>
      </c>
      <c r="AC40" s="5">
        <f>'REKOD PRESTASI KELAS'!AT49</f>
        <v>0</v>
      </c>
    </row>
    <row r="41" spans="1:29">
      <c r="A41" s="26"/>
      <c r="B41" s="26"/>
      <c r="C41" s="26"/>
      <c r="G41" s="17">
        <f>'REKOD PRESTASI KELAS'!B50</f>
        <v>0</v>
      </c>
      <c r="H41" s="17">
        <f>'REKOD PRESTASI KELAS'!C50</f>
        <v>0</v>
      </c>
      <c r="I41" s="17">
        <f>'REKOD PRESTASI KELAS'!D50</f>
        <v>0</v>
      </c>
      <c r="J41" s="65" t="e">
        <f t="shared" si="14"/>
        <v>#N/A</v>
      </c>
      <c r="K41" s="12">
        <f>ROUNDDOWN((SUM('REKOD PRESTASI KELAS'!E49:G49)/18)*6,0)</f>
        <v>0</v>
      </c>
      <c r="L41" s="12">
        <f>ROUNDDOWN((SUM('REKOD PRESTASI KELAS'!H49:N49)/42)*6,0)</f>
        <v>0</v>
      </c>
      <c r="M41" s="12">
        <f>ROUNDDOWN((SUM('REKOD PRESTASI KELAS'!O49)/6)*6,0)</f>
        <v>0</v>
      </c>
      <c r="N41" s="12">
        <f>ROUNDDOWN((SUM('REKOD PRESTASI KELAS'!P49:T49)/30)*6,0)</f>
        <v>0</v>
      </c>
      <c r="O41" s="12">
        <f t="shared" si="1"/>
        <v>0</v>
      </c>
      <c r="P41" s="18">
        <f>ROUNDDOWN((SUM('REKOD PRESTASI KELAS'!U49:X49)/24)*6,0)</f>
        <v>0</v>
      </c>
      <c r="Q41" s="12">
        <f>ROUNDDOWN((SUM('REKOD PRESTASI KELAS'!Y49)/6)*6,0)</f>
        <v>0</v>
      </c>
      <c r="R41" s="12">
        <f>ROUNDDOWN((SUM('REKOD PRESTASI KELAS'!Z49)/6)*6,0)</f>
        <v>0</v>
      </c>
      <c r="S41" s="12">
        <f t="shared" si="2"/>
        <v>0</v>
      </c>
      <c r="T41" s="12">
        <f>ROUNDDOWN((SUM('REKOD PRESTASI KELAS'!AA49)/6)*6,0)</f>
        <v>0</v>
      </c>
      <c r="U41" s="12">
        <f>ROUNDDOWN((SUM('REKOD PRESTASI KELAS'!AB49:AE49)/24)*6,0)</f>
        <v>0</v>
      </c>
      <c r="V41" s="12">
        <f>ROUNDDOWN((SUM('REKOD PRESTASI KELAS'!AF49:AH49)/18)*6,0)</f>
        <v>0</v>
      </c>
      <c r="W41" s="12">
        <f>ROUNDDOWN((SUM('REKOD PRESTASI KELAS'!AI49:AJ49)/12)*6,0)</f>
        <v>0</v>
      </c>
      <c r="X41" s="19">
        <f t="shared" si="3"/>
        <v>0</v>
      </c>
      <c r="Y41" s="12">
        <f>ROUNDDOWN((SUM('REKOD PRESTASI KELAS'!AK49)/6)*6,0)</f>
        <v>0</v>
      </c>
      <c r="Z41" s="12">
        <f>ROUNDDOWN((SUM('REKOD PRESTASI KELAS'!AL49)/6)*6,0)</f>
        <v>0</v>
      </c>
      <c r="AA41" s="12">
        <f>ROUNDDOWN((SUM('REKOD PRESTASI KELAS'!AM49)/6)*6,0)</f>
        <v>0</v>
      </c>
      <c r="AB41" s="12">
        <f t="shared" si="4"/>
        <v>0</v>
      </c>
      <c r="AC41" s="5">
        <f>'REKOD PRESTASI KELAS'!AT50</f>
        <v>0</v>
      </c>
    </row>
    <row r="42" spans="1:29">
      <c r="A42" s="113" t="s">
        <v>77</v>
      </c>
      <c r="B42" s="114"/>
      <c r="C42" s="115"/>
      <c r="G42" s="17">
        <f>'REKOD PRESTASI KELAS'!B51</f>
        <v>0</v>
      </c>
      <c r="H42" s="17">
        <f>'REKOD PRESTASI KELAS'!C51</f>
        <v>0</v>
      </c>
      <c r="I42" s="17">
        <f>'REKOD PRESTASI KELAS'!D51</f>
        <v>0</v>
      </c>
      <c r="J42" s="65" t="e">
        <f t="shared" si="14"/>
        <v>#N/A</v>
      </c>
      <c r="K42" s="12">
        <f>ROUNDDOWN((SUM('REKOD PRESTASI KELAS'!E50:G50)/18)*6,0)</f>
        <v>0</v>
      </c>
      <c r="L42" s="12">
        <f>ROUNDDOWN((SUM('REKOD PRESTASI KELAS'!H50:N50)/42)*6,0)</f>
        <v>0</v>
      </c>
      <c r="M42" s="12">
        <f>ROUNDDOWN((SUM('REKOD PRESTASI KELAS'!O50)/6)*6,0)</f>
        <v>0</v>
      </c>
      <c r="N42" s="12">
        <f>ROUNDDOWN((SUM('REKOD PRESTASI KELAS'!P50:T50)/30)*6,0)</f>
        <v>0</v>
      </c>
      <c r="O42" s="12">
        <f t="shared" si="1"/>
        <v>0</v>
      </c>
      <c r="P42" s="18">
        <f>ROUNDDOWN((SUM('REKOD PRESTASI KELAS'!U50:X50)/24)*6,0)</f>
        <v>0</v>
      </c>
      <c r="Q42" s="12">
        <f>ROUNDDOWN((SUM('REKOD PRESTASI KELAS'!Y50)/6)*6,0)</f>
        <v>0</v>
      </c>
      <c r="R42" s="12">
        <f>ROUNDDOWN((SUM('REKOD PRESTASI KELAS'!Z50)/6)*6,0)</f>
        <v>0</v>
      </c>
      <c r="S42" s="12">
        <f t="shared" si="2"/>
        <v>0</v>
      </c>
      <c r="T42" s="12">
        <f>ROUNDDOWN((SUM('REKOD PRESTASI KELAS'!AA50)/6)*6,0)</f>
        <v>0</v>
      </c>
      <c r="U42" s="12">
        <f>ROUNDDOWN((SUM('REKOD PRESTASI KELAS'!AB50:AE50)/24)*6,0)</f>
        <v>0</v>
      </c>
      <c r="V42" s="12">
        <f>ROUNDDOWN((SUM('REKOD PRESTASI KELAS'!AF50:AH50)/18)*6,0)</f>
        <v>0</v>
      </c>
      <c r="W42" s="12">
        <f>ROUNDDOWN((SUM('REKOD PRESTASI KELAS'!AI50:AJ50)/12)*6,0)</f>
        <v>0</v>
      </c>
      <c r="X42" s="19">
        <f t="shared" si="3"/>
        <v>0</v>
      </c>
      <c r="Y42" s="12">
        <f>ROUNDDOWN((SUM('REKOD PRESTASI KELAS'!AK50)/6)*6,0)</f>
        <v>0</v>
      </c>
      <c r="Z42" s="12">
        <f>ROUNDDOWN((SUM('REKOD PRESTASI KELAS'!AL50)/6)*6,0)</f>
        <v>0</v>
      </c>
      <c r="AA42" s="12">
        <f>ROUNDDOWN((SUM('REKOD PRESTASI KELAS'!AM50)/6)*6,0)</f>
        <v>0</v>
      </c>
      <c r="AB42" s="12">
        <f t="shared" si="4"/>
        <v>0</v>
      </c>
      <c r="AC42" s="5">
        <f>'REKOD PRESTASI KELAS'!AT51</f>
        <v>0</v>
      </c>
    </row>
    <row r="43" spans="1:29">
      <c r="A43" s="24" t="s">
        <v>85</v>
      </c>
      <c r="B43" s="111" t="s">
        <v>35</v>
      </c>
      <c r="C43" s="112"/>
      <c r="G43" s="17">
        <f>'REKOD PRESTASI KELAS'!B52</f>
        <v>0</v>
      </c>
      <c r="H43" s="17">
        <f>'REKOD PRESTASI KELAS'!C52</f>
        <v>0</v>
      </c>
      <c r="I43" s="17">
        <f>'REKOD PRESTASI KELAS'!D52</f>
        <v>0</v>
      </c>
      <c r="J43" s="65" t="e">
        <f t="shared" si="14"/>
        <v>#N/A</v>
      </c>
      <c r="K43" s="12">
        <f>ROUNDDOWN((SUM('REKOD PRESTASI KELAS'!E51:G51)/18)*6,0)</f>
        <v>0</v>
      </c>
      <c r="L43" s="12">
        <f>ROUNDDOWN((SUM('REKOD PRESTASI KELAS'!H51:N51)/42)*6,0)</f>
        <v>0</v>
      </c>
      <c r="M43" s="12">
        <f>ROUNDDOWN((SUM('REKOD PRESTASI KELAS'!O51)/6)*6,0)</f>
        <v>0</v>
      </c>
      <c r="N43" s="12">
        <f>ROUNDDOWN((SUM('REKOD PRESTASI KELAS'!P51:T51)/30)*6,0)</f>
        <v>0</v>
      </c>
      <c r="O43" s="12">
        <f t="shared" si="1"/>
        <v>0</v>
      </c>
      <c r="P43" s="18">
        <f>ROUNDDOWN((SUM('REKOD PRESTASI KELAS'!U51:X51)/24)*6,0)</f>
        <v>0</v>
      </c>
      <c r="Q43" s="12">
        <f>ROUNDDOWN((SUM('REKOD PRESTASI KELAS'!Y51)/6)*6,0)</f>
        <v>0</v>
      </c>
      <c r="R43" s="12">
        <f>ROUNDDOWN((SUM('REKOD PRESTASI KELAS'!Z51)/6)*6,0)</f>
        <v>0</v>
      </c>
      <c r="S43" s="12">
        <f t="shared" si="2"/>
        <v>0</v>
      </c>
      <c r="T43" s="12">
        <f>ROUNDDOWN((SUM('REKOD PRESTASI KELAS'!AA51)/6)*6,0)</f>
        <v>0</v>
      </c>
      <c r="U43" s="12">
        <f>ROUNDDOWN((SUM('REKOD PRESTASI KELAS'!AB51:AE51)/24)*6,0)</f>
        <v>0</v>
      </c>
      <c r="V43" s="12">
        <f>ROUNDDOWN((SUM('REKOD PRESTASI KELAS'!AF51:AH51)/18)*6,0)</f>
        <v>0</v>
      </c>
      <c r="W43" s="12">
        <f>ROUNDDOWN((SUM('REKOD PRESTASI KELAS'!AI51:AJ51)/12)*6,0)</f>
        <v>0</v>
      </c>
      <c r="X43" s="19">
        <f t="shared" si="3"/>
        <v>0</v>
      </c>
      <c r="Y43" s="12">
        <f>ROUNDDOWN((SUM('REKOD PRESTASI KELAS'!AK51)/6)*6,0)</f>
        <v>0</v>
      </c>
      <c r="Z43" s="12">
        <f>ROUNDDOWN((SUM('REKOD PRESTASI KELAS'!AL51)/6)*6,0)</f>
        <v>0</v>
      </c>
      <c r="AA43" s="12">
        <f>ROUNDDOWN((SUM('REKOD PRESTASI KELAS'!AM51)/6)*6,0)</f>
        <v>0</v>
      </c>
      <c r="AB43" s="12">
        <f t="shared" si="4"/>
        <v>0</v>
      </c>
      <c r="AC43" s="5">
        <f>'REKOD PRESTASI KELAS'!AT52</f>
        <v>0</v>
      </c>
    </row>
    <row r="44" spans="1:29">
      <c r="A44" s="66" t="str">
        <f>IF($C$6=0,"",F44)</f>
        <v/>
      </c>
      <c r="B44" s="109" t="s">
        <v>82</v>
      </c>
      <c r="C44" s="110"/>
      <c r="E44" s="25">
        <f>VLOOKUP($C$6,DATAMURID,19,FALSE)</f>
        <v>0</v>
      </c>
      <c r="F44" s="64" t="e">
        <f t="shared" si="11"/>
        <v>#N/A</v>
      </c>
      <c r="G44" s="17">
        <f>'REKOD PRESTASI KELAS'!B53</f>
        <v>0</v>
      </c>
      <c r="H44" s="17">
        <f>'REKOD PRESTASI KELAS'!C53</f>
        <v>0</v>
      </c>
      <c r="I44" s="17">
        <f>'REKOD PRESTASI KELAS'!D53</f>
        <v>0</v>
      </c>
      <c r="J44" s="65" t="e">
        <f t="shared" si="14"/>
        <v>#N/A</v>
      </c>
      <c r="K44" s="12">
        <f>ROUNDDOWN((SUM('REKOD PRESTASI KELAS'!E52:G52)/18)*6,0)</f>
        <v>0</v>
      </c>
      <c r="L44" s="12">
        <f>ROUNDDOWN((SUM('REKOD PRESTASI KELAS'!H52:N52)/42)*6,0)</f>
        <v>0</v>
      </c>
      <c r="M44" s="12">
        <f>ROUNDDOWN((SUM('REKOD PRESTASI KELAS'!O52)/6)*6,0)</f>
        <v>0</v>
      </c>
      <c r="N44" s="12">
        <f>ROUNDDOWN((SUM('REKOD PRESTASI KELAS'!P52:T52)/30)*6,0)</f>
        <v>0</v>
      </c>
      <c r="O44" s="12">
        <f t="shared" si="1"/>
        <v>0</v>
      </c>
      <c r="P44" s="18">
        <f>ROUNDDOWN((SUM('REKOD PRESTASI KELAS'!U52:X52)/24)*6,0)</f>
        <v>0</v>
      </c>
      <c r="Q44" s="12">
        <f>ROUNDDOWN((SUM('REKOD PRESTASI KELAS'!Y52)/6)*6,0)</f>
        <v>0</v>
      </c>
      <c r="R44" s="12">
        <f>ROUNDDOWN((SUM('REKOD PRESTASI KELAS'!Z52)/6)*6,0)</f>
        <v>0</v>
      </c>
      <c r="S44" s="12">
        <f t="shared" si="2"/>
        <v>0</v>
      </c>
      <c r="T44" s="12">
        <f>ROUNDDOWN((SUM('REKOD PRESTASI KELAS'!AA52)/6)*6,0)</f>
        <v>0</v>
      </c>
      <c r="U44" s="12">
        <f>ROUNDDOWN((SUM('REKOD PRESTASI KELAS'!AB52:AE52)/24)*6,0)</f>
        <v>0</v>
      </c>
      <c r="V44" s="12">
        <f>ROUNDDOWN((SUM('REKOD PRESTASI KELAS'!AF52:AH52)/18)*6,0)</f>
        <v>0</v>
      </c>
      <c r="W44" s="12">
        <f>ROUNDDOWN((SUM('REKOD PRESTASI KELAS'!AI52:AJ52)/12)*6,0)</f>
        <v>0</v>
      </c>
      <c r="X44" s="19">
        <f t="shared" si="3"/>
        <v>0</v>
      </c>
      <c r="Y44" s="12">
        <f>ROUNDDOWN((SUM('REKOD PRESTASI KELAS'!AK52)/6)*6,0)</f>
        <v>0</v>
      </c>
      <c r="Z44" s="12">
        <f>ROUNDDOWN((SUM('REKOD PRESTASI KELAS'!AL52)/6)*6,0)</f>
        <v>0</v>
      </c>
      <c r="AA44" s="12">
        <f>ROUNDDOWN((SUM('REKOD PRESTASI KELAS'!AM52)/6)*6,0)</f>
        <v>0</v>
      </c>
      <c r="AB44" s="12">
        <f t="shared" si="4"/>
        <v>0</v>
      </c>
      <c r="AC44" s="5">
        <f>'REKOD PRESTASI KELAS'!AT53</f>
        <v>0</v>
      </c>
    </row>
    <row r="45" spans="1:29">
      <c r="A45" s="66" t="str">
        <f t="shared" ref="A45:A46" si="15">IF($C$6=0,"",F45)</f>
        <v/>
      </c>
      <c r="B45" s="109" t="s">
        <v>81</v>
      </c>
      <c r="C45" s="110"/>
      <c r="E45" s="25">
        <f>VLOOKUP($C$6,DATAMURID,20,FALSE)</f>
        <v>0</v>
      </c>
      <c r="F45" s="64" t="e">
        <f t="shared" si="11"/>
        <v>#N/A</v>
      </c>
      <c r="G45" s="17">
        <f>'REKOD PRESTASI KELAS'!B54</f>
        <v>0</v>
      </c>
      <c r="H45" s="17">
        <f>'REKOD PRESTASI KELAS'!C54</f>
        <v>0</v>
      </c>
      <c r="I45" s="17">
        <f>'REKOD PRESTASI KELAS'!D54</f>
        <v>0</v>
      </c>
      <c r="J45" s="65" t="e">
        <f t="shared" si="14"/>
        <v>#N/A</v>
      </c>
      <c r="K45" s="12">
        <f>ROUNDDOWN((SUM('REKOD PRESTASI KELAS'!E53:G53)/18)*6,0)</f>
        <v>0</v>
      </c>
      <c r="L45" s="12">
        <f>ROUNDDOWN((SUM('REKOD PRESTASI KELAS'!H53:N53)/42)*6,0)</f>
        <v>0</v>
      </c>
      <c r="M45" s="12">
        <f>ROUNDDOWN((SUM('REKOD PRESTASI KELAS'!O53)/6)*6,0)</f>
        <v>0</v>
      </c>
      <c r="N45" s="12">
        <f>ROUNDDOWN((SUM('REKOD PRESTASI KELAS'!P53:T53)/30)*6,0)</f>
        <v>0</v>
      </c>
      <c r="O45" s="12">
        <f t="shared" si="1"/>
        <v>0</v>
      </c>
      <c r="P45" s="18">
        <f>ROUNDDOWN((SUM('REKOD PRESTASI KELAS'!U53:X53)/24)*6,0)</f>
        <v>0</v>
      </c>
      <c r="Q45" s="12">
        <f>ROUNDDOWN((SUM('REKOD PRESTASI KELAS'!Y53)/6)*6,0)</f>
        <v>0</v>
      </c>
      <c r="R45" s="12">
        <f>ROUNDDOWN((SUM('REKOD PRESTASI KELAS'!Z53)/6)*6,0)</f>
        <v>0</v>
      </c>
      <c r="S45" s="12">
        <f t="shared" si="2"/>
        <v>0</v>
      </c>
      <c r="T45" s="12">
        <f>ROUNDDOWN((SUM('REKOD PRESTASI KELAS'!AA53)/6)*6,0)</f>
        <v>0</v>
      </c>
      <c r="U45" s="12">
        <f>ROUNDDOWN((SUM('REKOD PRESTASI KELAS'!AB53:AE53)/24)*6,0)</f>
        <v>0</v>
      </c>
      <c r="V45" s="12">
        <f>ROUNDDOWN((SUM('REKOD PRESTASI KELAS'!AF53:AH53)/18)*6,0)</f>
        <v>0</v>
      </c>
      <c r="W45" s="12">
        <f>ROUNDDOWN((SUM('REKOD PRESTASI KELAS'!AI53:AJ53)/12)*6,0)</f>
        <v>0</v>
      </c>
      <c r="X45" s="19">
        <f t="shared" si="3"/>
        <v>0</v>
      </c>
      <c r="Y45" s="12">
        <f>ROUNDDOWN((SUM('REKOD PRESTASI KELAS'!AK53)/6)*6,0)</f>
        <v>0</v>
      </c>
      <c r="Z45" s="12">
        <f>ROUNDDOWN((SUM('REKOD PRESTASI KELAS'!AL53)/6)*6,0)</f>
        <v>0</v>
      </c>
      <c r="AA45" s="12">
        <f>ROUNDDOWN((SUM('REKOD PRESTASI KELAS'!AM53)/6)*6,0)</f>
        <v>0</v>
      </c>
      <c r="AB45" s="12">
        <f t="shared" si="4"/>
        <v>0</v>
      </c>
      <c r="AC45" s="5">
        <f>'REKOD PRESTASI KELAS'!AT54</f>
        <v>0</v>
      </c>
    </row>
    <row r="46" spans="1:29">
      <c r="A46" s="66" t="str">
        <f t="shared" si="15"/>
        <v/>
      </c>
      <c r="B46" s="109" t="s">
        <v>83</v>
      </c>
      <c r="C46" s="110"/>
      <c r="E46" s="25">
        <f>VLOOKUP($C$6,DATAMURID,21,FALSE)</f>
        <v>0</v>
      </c>
      <c r="F46" s="64" t="e">
        <f t="shared" si="11"/>
        <v>#N/A</v>
      </c>
      <c r="G46" s="17">
        <f>'REKOD PRESTASI KELAS'!B55</f>
        <v>0</v>
      </c>
      <c r="H46" s="17">
        <f>'REKOD PRESTASI KELAS'!C55</f>
        <v>0</v>
      </c>
      <c r="I46" s="17">
        <f>'REKOD PRESTASI KELAS'!D55</f>
        <v>0</v>
      </c>
      <c r="J46" s="65" t="e">
        <f t="shared" si="14"/>
        <v>#N/A</v>
      </c>
      <c r="K46" s="12">
        <f>ROUNDDOWN((SUM('REKOD PRESTASI KELAS'!E54:G54)/18)*6,0)</f>
        <v>0</v>
      </c>
      <c r="L46" s="12">
        <f>ROUNDDOWN((SUM('REKOD PRESTASI KELAS'!H54:N54)/42)*6,0)</f>
        <v>0</v>
      </c>
      <c r="M46" s="12">
        <f>ROUNDDOWN((SUM('REKOD PRESTASI KELAS'!O54)/6)*6,0)</f>
        <v>0</v>
      </c>
      <c r="N46" s="12">
        <f>ROUNDDOWN((SUM('REKOD PRESTASI KELAS'!P54:T54)/30)*6,0)</f>
        <v>0</v>
      </c>
      <c r="O46" s="12">
        <f t="shared" si="1"/>
        <v>0</v>
      </c>
      <c r="P46" s="18">
        <f>ROUNDDOWN((SUM('REKOD PRESTASI KELAS'!U54:X54)/24)*6,0)</f>
        <v>0</v>
      </c>
      <c r="Q46" s="12">
        <f>ROUNDDOWN((SUM('REKOD PRESTASI KELAS'!Y54)/6)*6,0)</f>
        <v>0</v>
      </c>
      <c r="R46" s="12">
        <f>ROUNDDOWN((SUM('REKOD PRESTASI KELAS'!Z54)/6)*6,0)</f>
        <v>0</v>
      </c>
      <c r="S46" s="12">
        <f t="shared" si="2"/>
        <v>0</v>
      </c>
      <c r="T46" s="12">
        <f>ROUNDDOWN((SUM('REKOD PRESTASI KELAS'!AA54)/6)*6,0)</f>
        <v>0</v>
      </c>
      <c r="U46" s="12">
        <f>ROUNDDOWN((SUM('REKOD PRESTASI KELAS'!AB54:AE54)/24)*6,0)</f>
        <v>0</v>
      </c>
      <c r="V46" s="12">
        <f>ROUNDDOWN((SUM('REKOD PRESTASI KELAS'!AF54:AH54)/18)*6,0)</f>
        <v>0</v>
      </c>
      <c r="W46" s="12">
        <f>ROUNDDOWN((SUM('REKOD PRESTASI KELAS'!AI54:AJ54)/12)*6,0)</f>
        <v>0</v>
      </c>
      <c r="X46" s="19">
        <f t="shared" si="3"/>
        <v>0</v>
      </c>
      <c r="Y46" s="12">
        <f>ROUNDDOWN((SUM('REKOD PRESTASI KELAS'!AK54)/6)*6,0)</f>
        <v>0</v>
      </c>
      <c r="Z46" s="12">
        <f>ROUNDDOWN((SUM('REKOD PRESTASI KELAS'!AL54)/6)*6,0)</f>
        <v>0</v>
      </c>
      <c r="AA46" s="12">
        <f>ROUNDDOWN((SUM('REKOD PRESTASI KELAS'!AM54)/6)*6,0)</f>
        <v>0</v>
      </c>
      <c r="AB46" s="12">
        <f t="shared" si="4"/>
        <v>0</v>
      </c>
      <c r="AC46" s="5">
        <f>'REKOD PRESTASI KELAS'!AT55</f>
        <v>0</v>
      </c>
    </row>
    <row r="47" spans="1:29">
      <c r="A47" s="26"/>
      <c r="B47" s="26"/>
      <c r="C47" s="26"/>
      <c r="G47" s="17">
        <f>'REKOD PRESTASI KELAS'!B56</f>
        <v>0</v>
      </c>
      <c r="H47" s="17">
        <f>'REKOD PRESTASI KELAS'!C56</f>
        <v>0</v>
      </c>
      <c r="I47" s="17">
        <f>'REKOD PRESTASI KELAS'!D56</f>
        <v>0</v>
      </c>
      <c r="J47" s="65" t="e">
        <f t="shared" si="14"/>
        <v>#N/A</v>
      </c>
      <c r="K47" s="12">
        <f>ROUNDDOWN((SUM('REKOD PRESTASI KELAS'!E55:G55)/18)*6,0)</f>
        <v>0</v>
      </c>
      <c r="L47" s="12">
        <f>ROUNDDOWN((SUM('REKOD PRESTASI KELAS'!H55:N55)/42)*6,0)</f>
        <v>0</v>
      </c>
      <c r="M47" s="12">
        <f>ROUNDDOWN((SUM('REKOD PRESTASI KELAS'!O55)/6)*6,0)</f>
        <v>0</v>
      </c>
      <c r="N47" s="12">
        <f>ROUNDDOWN((SUM('REKOD PRESTASI KELAS'!P55:T55)/30)*6,0)</f>
        <v>0</v>
      </c>
      <c r="O47" s="12">
        <f t="shared" si="1"/>
        <v>0</v>
      </c>
      <c r="P47" s="18">
        <f>ROUNDDOWN((SUM('REKOD PRESTASI KELAS'!U55:X55)/24)*6,0)</f>
        <v>0</v>
      </c>
      <c r="Q47" s="12">
        <f>ROUNDDOWN((SUM('REKOD PRESTASI KELAS'!Y55)/6)*6,0)</f>
        <v>0</v>
      </c>
      <c r="R47" s="12">
        <f>ROUNDDOWN((SUM('REKOD PRESTASI KELAS'!Z55)/6)*6,0)</f>
        <v>0</v>
      </c>
      <c r="S47" s="12">
        <f t="shared" si="2"/>
        <v>0</v>
      </c>
      <c r="T47" s="12">
        <f>ROUNDDOWN((SUM('REKOD PRESTASI KELAS'!AA55)/6)*6,0)</f>
        <v>0</v>
      </c>
      <c r="U47" s="12">
        <f>ROUNDDOWN((SUM('REKOD PRESTASI KELAS'!AB55:AE55)/24)*6,0)</f>
        <v>0</v>
      </c>
      <c r="V47" s="12">
        <f>ROUNDDOWN((SUM('REKOD PRESTASI KELAS'!AF55:AH55)/18)*6,0)</f>
        <v>0</v>
      </c>
      <c r="W47" s="12">
        <f>ROUNDDOWN((SUM('REKOD PRESTASI KELAS'!AI55:AJ55)/12)*6,0)</f>
        <v>0</v>
      </c>
      <c r="X47" s="19">
        <f t="shared" si="3"/>
        <v>0</v>
      </c>
      <c r="Y47" s="12">
        <f>ROUNDDOWN((SUM('REKOD PRESTASI KELAS'!AK55)/6)*6,0)</f>
        <v>0</v>
      </c>
      <c r="Z47" s="12">
        <f>ROUNDDOWN((SUM('REKOD PRESTASI KELAS'!AL55)/6)*6,0)</f>
        <v>0</v>
      </c>
      <c r="AA47" s="12">
        <f>ROUNDDOWN((SUM('REKOD PRESTASI KELAS'!AM55)/6)*6,0)</f>
        <v>0</v>
      </c>
      <c r="AB47" s="12">
        <f t="shared" si="4"/>
        <v>0</v>
      </c>
      <c r="AC47" s="5">
        <f>'REKOD PRESTASI KELAS'!AT56</f>
        <v>0</v>
      </c>
    </row>
    <row r="48" spans="1:29">
      <c r="A48" s="26"/>
      <c r="B48" s="26"/>
      <c r="C48" s="26"/>
      <c r="G48" s="17">
        <f>'REKOD PRESTASI KELAS'!B57</f>
        <v>0</v>
      </c>
      <c r="H48" s="17">
        <f>'REKOD PRESTASI KELAS'!C57</f>
        <v>0</v>
      </c>
      <c r="I48" s="17">
        <f>'REKOD PRESTASI KELAS'!D57</f>
        <v>0</v>
      </c>
      <c r="J48" s="65" t="e">
        <f t="shared" si="14"/>
        <v>#N/A</v>
      </c>
      <c r="K48" s="12">
        <f>ROUNDDOWN((SUM('REKOD PRESTASI KELAS'!E56:G56)/18)*6,0)</f>
        <v>0</v>
      </c>
      <c r="L48" s="12">
        <f>ROUNDDOWN((SUM('REKOD PRESTASI KELAS'!H56:N56)/42)*6,0)</f>
        <v>0</v>
      </c>
      <c r="M48" s="12">
        <f>ROUNDDOWN((SUM('REKOD PRESTASI KELAS'!O56)/6)*6,0)</f>
        <v>0</v>
      </c>
      <c r="N48" s="12">
        <f>ROUNDDOWN((SUM('REKOD PRESTASI KELAS'!P56:T56)/30)*6,0)</f>
        <v>0</v>
      </c>
      <c r="O48" s="12">
        <f t="shared" si="1"/>
        <v>0</v>
      </c>
      <c r="P48" s="18">
        <f>ROUNDDOWN((SUM('REKOD PRESTASI KELAS'!U56:X56)/24)*6,0)</f>
        <v>0</v>
      </c>
      <c r="Q48" s="12">
        <f>ROUNDDOWN((SUM('REKOD PRESTASI KELAS'!Y56)/6)*6,0)</f>
        <v>0</v>
      </c>
      <c r="R48" s="12">
        <f>ROUNDDOWN((SUM('REKOD PRESTASI KELAS'!Z56)/6)*6,0)</f>
        <v>0</v>
      </c>
      <c r="S48" s="12">
        <f t="shared" si="2"/>
        <v>0</v>
      </c>
      <c r="T48" s="12">
        <f>ROUNDDOWN((SUM('REKOD PRESTASI KELAS'!AA56)/6)*6,0)</f>
        <v>0</v>
      </c>
      <c r="U48" s="12">
        <f>ROUNDDOWN((SUM('REKOD PRESTASI KELAS'!AB56:AE56)/24)*6,0)</f>
        <v>0</v>
      </c>
      <c r="V48" s="12">
        <f>ROUNDDOWN((SUM('REKOD PRESTASI KELAS'!AF56:AH56)/18)*6,0)</f>
        <v>0</v>
      </c>
      <c r="W48" s="12">
        <f>ROUNDDOWN((SUM('REKOD PRESTASI KELAS'!AI56:AJ56)/12)*6,0)</f>
        <v>0</v>
      </c>
      <c r="X48" s="19">
        <f t="shared" si="3"/>
        <v>0</v>
      </c>
      <c r="Y48" s="12">
        <f>ROUNDDOWN((SUM('REKOD PRESTASI KELAS'!AK56)/6)*6,0)</f>
        <v>0</v>
      </c>
      <c r="Z48" s="12">
        <f>ROUNDDOWN((SUM('REKOD PRESTASI KELAS'!AL56)/6)*6,0)</f>
        <v>0</v>
      </c>
      <c r="AA48" s="12">
        <f>ROUNDDOWN((SUM('REKOD PRESTASI KELAS'!AM56)/6)*6,0)</f>
        <v>0</v>
      </c>
      <c r="AB48" s="12">
        <f t="shared" si="4"/>
        <v>0</v>
      </c>
      <c r="AC48" s="5">
        <f>'REKOD PRESTASI KELAS'!AT57</f>
        <v>0</v>
      </c>
    </row>
    <row r="49" spans="1:29">
      <c r="A49" s="5" t="s">
        <v>335</v>
      </c>
      <c r="C49" s="6" t="s">
        <v>336</v>
      </c>
      <c r="G49" s="17">
        <f>'REKOD PRESTASI KELAS'!B58</f>
        <v>0</v>
      </c>
      <c r="H49" s="17">
        <f>'REKOD PRESTASI KELAS'!C58</f>
        <v>0</v>
      </c>
      <c r="I49" s="17">
        <f>'REKOD PRESTASI KELAS'!D58</f>
        <v>0</v>
      </c>
      <c r="J49" s="65" t="e">
        <f t="shared" si="14"/>
        <v>#N/A</v>
      </c>
      <c r="K49" s="12">
        <f>ROUNDDOWN((SUM('REKOD PRESTASI KELAS'!E57:G57)/18)*6,0)</f>
        <v>0</v>
      </c>
      <c r="L49" s="12">
        <f>ROUNDDOWN((SUM('REKOD PRESTASI KELAS'!H57:N57)/42)*6,0)</f>
        <v>0</v>
      </c>
      <c r="M49" s="12">
        <f>ROUNDDOWN((SUM('REKOD PRESTASI KELAS'!O57)/6)*6,0)</f>
        <v>0</v>
      </c>
      <c r="N49" s="12">
        <f>ROUNDDOWN((SUM('REKOD PRESTASI KELAS'!P57:T57)/30)*6,0)</f>
        <v>0</v>
      </c>
      <c r="O49" s="12">
        <f t="shared" si="1"/>
        <v>0</v>
      </c>
      <c r="P49" s="18">
        <f>ROUNDDOWN((SUM('REKOD PRESTASI KELAS'!U57:X57)/24)*6,0)</f>
        <v>0</v>
      </c>
      <c r="Q49" s="12">
        <f>ROUNDDOWN((SUM('REKOD PRESTASI KELAS'!Y57)/6)*6,0)</f>
        <v>0</v>
      </c>
      <c r="R49" s="12">
        <f>ROUNDDOWN((SUM('REKOD PRESTASI KELAS'!Z57)/6)*6,0)</f>
        <v>0</v>
      </c>
      <c r="S49" s="12">
        <f t="shared" si="2"/>
        <v>0</v>
      </c>
      <c r="T49" s="12">
        <f>ROUNDDOWN((SUM('REKOD PRESTASI KELAS'!AA57)/6)*6,0)</f>
        <v>0</v>
      </c>
      <c r="U49" s="12">
        <f>ROUNDDOWN((SUM('REKOD PRESTASI KELAS'!AB57:AE57)/24)*6,0)</f>
        <v>0</v>
      </c>
      <c r="V49" s="12">
        <f>ROUNDDOWN((SUM('REKOD PRESTASI KELAS'!AF57:AH57)/18)*6,0)</f>
        <v>0</v>
      </c>
      <c r="W49" s="12">
        <f>ROUNDDOWN((SUM('REKOD PRESTASI KELAS'!AI57:AJ57)/12)*6,0)</f>
        <v>0</v>
      </c>
      <c r="X49" s="19">
        <f t="shared" si="3"/>
        <v>0</v>
      </c>
      <c r="Y49" s="12">
        <f>ROUNDDOWN((SUM('REKOD PRESTASI KELAS'!AK57)/6)*6,0)</f>
        <v>0</v>
      </c>
      <c r="Z49" s="12">
        <f>ROUNDDOWN((SUM('REKOD PRESTASI KELAS'!AL57)/6)*6,0)</f>
        <v>0</v>
      </c>
      <c r="AA49" s="12">
        <f>ROUNDDOWN((SUM('REKOD PRESTASI KELAS'!AM57)/6)*6,0)</f>
        <v>0</v>
      </c>
      <c r="AB49" s="12">
        <f t="shared" si="4"/>
        <v>0</v>
      </c>
      <c r="AC49" s="5">
        <f>'REKOD PRESTASI KELAS'!AT58</f>
        <v>0</v>
      </c>
    </row>
    <row r="50" spans="1:29">
      <c r="G50" s="17">
        <f>'REKOD PRESTASI KELAS'!B59</f>
        <v>0</v>
      </c>
      <c r="H50" s="17">
        <f>'REKOD PRESTASI KELAS'!C59</f>
        <v>0</v>
      </c>
      <c r="I50" s="17">
        <f>'REKOD PRESTASI KELAS'!D59</f>
        <v>0</v>
      </c>
      <c r="J50" s="65" t="e">
        <f t="shared" si="14"/>
        <v>#N/A</v>
      </c>
      <c r="K50" s="12">
        <f>ROUNDDOWN((SUM('REKOD PRESTASI KELAS'!E58:G58)/18)*6,0)</f>
        <v>0</v>
      </c>
      <c r="L50" s="12">
        <f>ROUNDDOWN((SUM('REKOD PRESTASI KELAS'!H58:N58)/42)*6,0)</f>
        <v>0</v>
      </c>
      <c r="M50" s="12">
        <f>ROUNDDOWN((SUM('REKOD PRESTASI KELAS'!O58)/6)*6,0)</f>
        <v>0</v>
      </c>
      <c r="N50" s="12">
        <f>ROUNDDOWN((SUM('REKOD PRESTASI KELAS'!P58:T58)/30)*6,0)</f>
        <v>0</v>
      </c>
      <c r="O50" s="12">
        <f t="shared" si="1"/>
        <v>0</v>
      </c>
      <c r="P50" s="18">
        <f>ROUNDDOWN((SUM('REKOD PRESTASI KELAS'!U58:X58)/24)*6,0)</f>
        <v>0</v>
      </c>
      <c r="Q50" s="12">
        <f>ROUNDDOWN((SUM('REKOD PRESTASI KELAS'!Y58)/6)*6,0)</f>
        <v>0</v>
      </c>
      <c r="R50" s="12">
        <f>ROUNDDOWN((SUM('REKOD PRESTASI KELAS'!Z58)/6)*6,0)</f>
        <v>0</v>
      </c>
      <c r="S50" s="12">
        <f t="shared" si="2"/>
        <v>0</v>
      </c>
      <c r="T50" s="12">
        <f>ROUNDDOWN((SUM('REKOD PRESTASI KELAS'!AA58)/6)*6,0)</f>
        <v>0</v>
      </c>
      <c r="U50" s="12">
        <f>ROUNDDOWN((SUM('REKOD PRESTASI KELAS'!AB58:AE58)/24)*6,0)</f>
        <v>0</v>
      </c>
      <c r="V50" s="12">
        <f>ROUNDDOWN((SUM('REKOD PRESTASI KELAS'!AF58:AH58)/18)*6,0)</f>
        <v>0</v>
      </c>
      <c r="W50" s="12">
        <f>ROUNDDOWN((SUM('REKOD PRESTASI KELAS'!AI58:AJ58)/12)*6,0)</f>
        <v>0</v>
      </c>
      <c r="X50" s="19">
        <f t="shared" si="3"/>
        <v>0</v>
      </c>
      <c r="Y50" s="12">
        <f>ROUNDDOWN((SUM('REKOD PRESTASI KELAS'!AK58)/6)*6,0)</f>
        <v>0</v>
      </c>
      <c r="Z50" s="12">
        <f>ROUNDDOWN((SUM('REKOD PRESTASI KELAS'!AL58)/6)*6,0)</f>
        <v>0</v>
      </c>
      <c r="AA50" s="12">
        <f>ROUNDDOWN((SUM('REKOD PRESTASI KELAS'!AM58)/6)*6,0)</f>
        <v>0</v>
      </c>
      <c r="AB50" s="12">
        <f t="shared" si="4"/>
        <v>0</v>
      </c>
      <c r="AC50" s="5">
        <f>'REKOD PRESTASI KELAS'!AT59</f>
        <v>0</v>
      </c>
    </row>
    <row r="51" spans="1:29">
      <c r="A51" s="50"/>
      <c r="B51" s="50"/>
      <c r="C51" s="5" t="s">
        <v>382</v>
      </c>
      <c r="G51" s="17">
        <f>'REKOD PRESTASI KELAS'!B60</f>
        <v>0</v>
      </c>
      <c r="H51" s="17">
        <f>'REKOD PRESTASI KELAS'!C60</f>
        <v>0</v>
      </c>
      <c r="I51" s="17">
        <f>'REKOD PRESTASI KELAS'!D60</f>
        <v>0</v>
      </c>
      <c r="J51" s="65" t="e">
        <f t="shared" si="14"/>
        <v>#N/A</v>
      </c>
      <c r="K51" s="12">
        <f>ROUNDDOWN((SUM('REKOD PRESTASI KELAS'!E59:G59)/18)*6,0)</f>
        <v>0</v>
      </c>
      <c r="L51" s="12">
        <f>ROUNDDOWN((SUM('REKOD PRESTASI KELAS'!H59:N59)/42)*6,0)</f>
        <v>0</v>
      </c>
      <c r="M51" s="12">
        <f>ROUNDDOWN((SUM('REKOD PRESTASI KELAS'!O59)/6)*6,0)</f>
        <v>0</v>
      </c>
      <c r="N51" s="12">
        <f>ROUNDDOWN((SUM('REKOD PRESTASI KELAS'!P59:T59)/30)*6,0)</f>
        <v>0</v>
      </c>
      <c r="O51" s="12">
        <f t="shared" si="1"/>
        <v>0</v>
      </c>
      <c r="P51" s="18">
        <f>ROUNDDOWN((SUM('REKOD PRESTASI KELAS'!U59:X59)/24)*6,0)</f>
        <v>0</v>
      </c>
      <c r="Q51" s="12">
        <f>ROUNDDOWN((SUM('REKOD PRESTASI KELAS'!Y59)/6)*6,0)</f>
        <v>0</v>
      </c>
      <c r="R51" s="12">
        <f>ROUNDDOWN((SUM('REKOD PRESTASI KELAS'!Z59)/6)*6,0)</f>
        <v>0</v>
      </c>
      <c r="S51" s="12">
        <f t="shared" si="2"/>
        <v>0</v>
      </c>
      <c r="T51" s="12">
        <f>ROUNDDOWN((SUM('REKOD PRESTASI KELAS'!AA59)/6)*6,0)</f>
        <v>0</v>
      </c>
      <c r="U51" s="12">
        <f>ROUNDDOWN((SUM('REKOD PRESTASI KELAS'!AB59:AE59)/24)*6,0)</f>
        <v>0</v>
      </c>
      <c r="V51" s="12">
        <f>ROUNDDOWN((SUM('REKOD PRESTASI KELAS'!AF59:AH59)/18)*6,0)</f>
        <v>0</v>
      </c>
      <c r="W51" s="12">
        <f>ROUNDDOWN((SUM('REKOD PRESTASI KELAS'!AI59:AJ59)/12)*6,0)</f>
        <v>0</v>
      </c>
      <c r="X51" s="19">
        <f t="shared" si="3"/>
        <v>0</v>
      </c>
      <c r="Y51" s="12">
        <f>ROUNDDOWN((SUM('REKOD PRESTASI KELAS'!AK59)/6)*6,0)</f>
        <v>0</v>
      </c>
      <c r="Z51" s="12">
        <f>ROUNDDOWN((SUM('REKOD PRESTASI KELAS'!AL59)/6)*6,0)</f>
        <v>0</v>
      </c>
      <c r="AA51" s="12">
        <f>ROUNDDOWN((SUM('REKOD PRESTASI KELAS'!AM59)/6)*6,0)</f>
        <v>0</v>
      </c>
      <c r="AB51" s="12">
        <f t="shared" si="4"/>
        <v>0</v>
      </c>
      <c r="AC51" s="5">
        <f>'REKOD PRESTASI KELAS'!AT60</f>
        <v>0</v>
      </c>
    </row>
    <row r="52" spans="1:29">
      <c r="A52" s="120"/>
      <c r="B52" s="120"/>
      <c r="C52" s="120"/>
      <c r="G52" s="17">
        <f>'REKOD PRESTASI KELAS'!B61</f>
        <v>0</v>
      </c>
      <c r="H52" s="17">
        <f>'REKOD PRESTASI KELAS'!C61</f>
        <v>0</v>
      </c>
      <c r="I52" s="17">
        <f>'REKOD PRESTASI KELAS'!D61</f>
        <v>0</v>
      </c>
      <c r="J52" s="65" t="e">
        <f t="shared" si="14"/>
        <v>#N/A</v>
      </c>
      <c r="K52" s="12">
        <f>ROUNDDOWN((SUM('REKOD PRESTASI KELAS'!E60:G60)/18)*6,0)</f>
        <v>0</v>
      </c>
      <c r="L52" s="12">
        <f>ROUNDDOWN((SUM('REKOD PRESTASI KELAS'!H60:N60)/42)*6,0)</f>
        <v>0</v>
      </c>
      <c r="M52" s="12">
        <f>ROUNDDOWN((SUM('REKOD PRESTASI KELAS'!O60)/6)*6,0)</f>
        <v>0</v>
      </c>
      <c r="N52" s="12">
        <f>ROUNDDOWN((SUM('REKOD PRESTASI KELAS'!P60:T60)/30)*6,0)</f>
        <v>0</v>
      </c>
      <c r="O52" s="12">
        <f t="shared" si="1"/>
        <v>0</v>
      </c>
      <c r="P52" s="18">
        <f>ROUNDDOWN((SUM('REKOD PRESTASI KELAS'!U60:X60)/24)*6,0)</f>
        <v>0</v>
      </c>
      <c r="Q52" s="12">
        <f>ROUNDDOWN((SUM('REKOD PRESTASI KELAS'!Y60)/6)*6,0)</f>
        <v>0</v>
      </c>
      <c r="R52" s="12">
        <f>ROUNDDOWN((SUM('REKOD PRESTASI KELAS'!Z60)/6)*6,0)</f>
        <v>0</v>
      </c>
      <c r="S52" s="12">
        <f t="shared" si="2"/>
        <v>0</v>
      </c>
      <c r="T52" s="12">
        <f>ROUNDDOWN((SUM('REKOD PRESTASI KELAS'!AA60)/6)*6,0)</f>
        <v>0</v>
      </c>
      <c r="U52" s="12">
        <f>ROUNDDOWN((SUM('REKOD PRESTASI KELAS'!AB60:AE60)/24)*6,0)</f>
        <v>0</v>
      </c>
      <c r="V52" s="12">
        <f>ROUNDDOWN((SUM('REKOD PRESTASI KELAS'!AF60:AH60)/18)*6,0)</f>
        <v>0</v>
      </c>
      <c r="W52" s="12">
        <f>ROUNDDOWN((SUM('REKOD PRESTASI KELAS'!AI60:AJ60)/12)*6,0)</f>
        <v>0</v>
      </c>
      <c r="X52" s="19">
        <f t="shared" si="3"/>
        <v>0</v>
      </c>
      <c r="Y52" s="12">
        <f>ROUNDDOWN((SUM('REKOD PRESTASI KELAS'!AK60)/6)*6,0)</f>
        <v>0</v>
      </c>
      <c r="Z52" s="12">
        <f>ROUNDDOWN((SUM('REKOD PRESTASI KELAS'!AL60)/6)*6,0)</f>
        <v>0</v>
      </c>
      <c r="AA52" s="12">
        <f>ROUNDDOWN((SUM('REKOD PRESTASI KELAS'!AM60)/6)*6,0)</f>
        <v>0</v>
      </c>
      <c r="AB52" s="12">
        <f t="shared" si="4"/>
        <v>0</v>
      </c>
      <c r="AC52" s="5">
        <f>'REKOD PRESTASI KELAS'!AT61</f>
        <v>0</v>
      </c>
    </row>
    <row r="53" spans="1:29">
      <c r="A53" s="5" t="str">
        <f>IF(A52=0,"","Guru Mata Pelajaran Bahasa Arab")</f>
        <v/>
      </c>
      <c r="G53" s="17">
        <f>'REKOD PRESTASI KELAS'!B62</f>
        <v>0</v>
      </c>
      <c r="H53" s="17">
        <f>'REKOD PRESTASI KELAS'!C62</f>
        <v>0</v>
      </c>
      <c r="I53" s="17">
        <f>'REKOD PRESTASI KELAS'!D62</f>
        <v>0</v>
      </c>
      <c r="J53" s="65" t="e">
        <f t="shared" si="14"/>
        <v>#N/A</v>
      </c>
      <c r="K53" s="12">
        <f>ROUNDDOWN((SUM('REKOD PRESTASI KELAS'!E61:G61)/18)*6,0)</f>
        <v>0</v>
      </c>
      <c r="L53" s="12">
        <f>ROUNDDOWN((SUM('REKOD PRESTASI KELAS'!H61:N61)/42)*6,0)</f>
        <v>0</v>
      </c>
      <c r="M53" s="12">
        <f>ROUNDDOWN((SUM('REKOD PRESTASI KELAS'!O61)/6)*6,0)</f>
        <v>0</v>
      </c>
      <c r="N53" s="12">
        <f>ROUNDDOWN((SUM('REKOD PRESTASI KELAS'!P61:T61)/30)*6,0)</f>
        <v>0</v>
      </c>
      <c r="O53" s="12">
        <f t="shared" si="1"/>
        <v>0</v>
      </c>
      <c r="P53" s="18">
        <f>ROUNDDOWN((SUM('REKOD PRESTASI KELAS'!U61:X61)/24)*6,0)</f>
        <v>0</v>
      </c>
      <c r="Q53" s="12">
        <f>ROUNDDOWN((SUM('REKOD PRESTASI KELAS'!Y61)/6)*6,0)</f>
        <v>0</v>
      </c>
      <c r="R53" s="12">
        <f>ROUNDDOWN((SUM('REKOD PRESTASI KELAS'!Z61)/6)*6,0)</f>
        <v>0</v>
      </c>
      <c r="S53" s="12">
        <f t="shared" si="2"/>
        <v>0</v>
      </c>
      <c r="T53" s="12">
        <f>ROUNDDOWN((SUM('REKOD PRESTASI KELAS'!AA61)/6)*6,0)</f>
        <v>0</v>
      </c>
      <c r="U53" s="12">
        <f>ROUNDDOWN((SUM('REKOD PRESTASI KELAS'!AB61:AE61)/24)*6,0)</f>
        <v>0</v>
      </c>
      <c r="V53" s="12">
        <f>ROUNDDOWN((SUM('REKOD PRESTASI KELAS'!AF61:AH61)/18)*6,0)</f>
        <v>0</v>
      </c>
      <c r="W53" s="12">
        <f>ROUNDDOWN((SUM('REKOD PRESTASI KELAS'!AI61:AJ61)/12)*6,0)</f>
        <v>0</v>
      </c>
      <c r="X53" s="19">
        <f t="shared" si="3"/>
        <v>0</v>
      </c>
      <c r="Y53" s="12">
        <f>ROUNDDOWN((SUM('REKOD PRESTASI KELAS'!AK61)/6)*6,0)</f>
        <v>0</v>
      </c>
      <c r="Z53" s="12">
        <f>ROUNDDOWN((SUM('REKOD PRESTASI KELAS'!AL61)/6)*6,0)</f>
        <v>0</v>
      </c>
      <c r="AA53" s="12">
        <f>ROUNDDOWN((SUM('REKOD PRESTASI KELAS'!AM61)/6)*6,0)</f>
        <v>0</v>
      </c>
      <c r="AB53" s="12">
        <f t="shared" si="4"/>
        <v>0</v>
      </c>
      <c r="AC53" s="5">
        <f>'REKOD PRESTASI KELAS'!AT62</f>
        <v>0</v>
      </c>
    </row>
    <row r="54" spans="1:29">
      <c r="A54" s="5" t="str">
        <f>IF(A52=0,"",'REKOD PRESTASI KELAS'!A11:B11)</f>
        <v/>
      </c>
      <c r="G54" s="17">
        <f>'REKOD PRESTASI KELAS'!B63</f>
        <v>0</v>
      </c>
      <c r="H54" s="17">
        <f>'REKOD PRESTASI KELAS'!C63</f>
        <v>0</v>
      </c>
      <c r="I54" s="17">
        <f>'REKOD PRESTASI KELAS'!D63</f>
        <v>0</v>
      </c>
      <c r="J54" s="65" t="e">
        <f t="shared" si="14"/>
        <v>#N/A</v>
      </c>
      <c r="K54" s="12">
        <f>ROUNDDOWN((SUM('REKOD PRESTASI KELAS'!E62:G62)/18)*6,0)</f>
        <v>0</v>
      </c>
      <c r="L54" s="12">
        <f>ROUNDDOWN((SUM('REKOD PRESTASI KELAS'!H62:N62)/42)*6,0)</f>
        <v>0</v>
      </c>
      <c r="M54" s="12">
        <f>ROUNDDOWN((SUM('REKOD PRESTASI KELAS'!O62)/6)*6,0)</f>
        <v>0</v>
      </c>
      <c r="N54" s="12">
        <f>ROUNDDOWN((SUM('REKOD PRESTASI KELAS'!P62:T62)/30)*6,0)</f>
        <v>0</v>
      </c>
      <c r="O54" s="12">
        <f t="shared" si="1"/>
        <v>0</v>
      </c>
      <c r="P54" s="18">
        <f>ROUNDDOWN((SUM('REKOD PRESTASI KELAS'!U62:X62)/24)*6,0)</f>
        <v>0</v>
      </c>
      <c r="Q54" s="12">
        <f>ROUNDDOWN((SUM('REKOD PRESTASI KELAS'!Y62)/6)*6,0)</f>
        <v>0</v>
      </c>
      <c r="R54" s="12">
        <f>ROUNDDOWN((SUM('REKOD PRESTASI KELAS'!Z62)/6)*6,0)</f>
        <v>0</v>
      </c>
      <c r="S54" s="12">
        <f t="shared" si="2"/>
        <v>0</v>
      </c>
      <c r="T54" s="12">
        <f>ROUNDDOWN((SUM('REKOD PRESTASI KELAS'!AA62)/6)*6,0)</f>
        <v>0</v>
      </c>
      <c r="U54" s="12">
        <f>ROUNDDOWN((SUM('REKOD PRESTASI KELAS'!AB62:AE62)/24)*6,0)</f>
        <v>0</v>
      </c>
      <c r="V54" s="12">
        <f>ROUNDDOWN((SUM('REKOD PRESTASI KELAS'!AF62:AH62)/18)*6,0)</f>
        <v>0</v>
      </c>
      <c r="W54" s="12">
        <f>ROUNDDOWN((SUM('REKOD PRESTASI KELAS'!AI62:AJ62)/12)*6,0)</f>
        <v>0</v>
      </c>
      <c r="X54" s="19">
        <f t="shared" si="3"/>
        <v>0</v>
      </c>
      <c r="Y54" s="12">
        <f>ROUNDDOWN((SUM('REKOD PRESTASI KELAS'!AK62)/6)*6,0)</f>
        <v>0</v>
      </c>
      <c r="Z54" s="12">
        <f>ROUNDDOWN((SUM('REKOD PRESTASI KELAS'!AL62)/6)*6,0)</f>
        <v>0</v>
      </c>
      <c r="AA54" s="12">
        <f>ROUNDDOWN((SUM('REKOD PRESTASI KELAS'!AM62)/6)*6,0)</f>
        <v>0</v>
      </c>
      <c r="AB54" s="12">
        <f t="shared" si="4"/>
        <v>0</v>
      </c>
      <c r="AC54" s="5">
        <f>'REKOD PRESTASI KELAS'!AT63</f>
        <v>0</v>
      </c>
    </row>
    <row r="55" spans="1:29">
      <c r="A55" s="120" t="str">
        <f>IF(A52=0,"",'REKOD PRESTASI KELAS'!A4:D4)</f>
        <v/>
      </c>
      <c r="B55" s="120"/>
      <c r="C55" s="120"/>
      <c r="G55" s="17">
        <f>'REKOD PRESTASI KELAS'!B64</f>
        <v>0</v>
      </c>
      <c r="H55" s="17">
        <f>'REKOD PRESTASI KELAS'!C64</f>
        <v>0</v>
      </c>
      <c r="I55" s="17">
        <f>'REKOD PRESTASI KELAS'!D64</f>
        <v>0</v>
      </c>
      <c r="J55" s="65" t="e">
        <f t="shared" si="14"/>
        <v>#N/A</v>
      </c>
      <c r="K55" s="12">
        <f>ROUNDDOWN((SUM('REKOD PRESTASI KELAS'!E63:G63)/18)*6,0)</f>
        <v>0</v>
      </c>
      <c r="L55" s="12">
        <f>ROUNDDOWN((SUM('REKOD PRESTASI KELAS'!H63:N63)/42)*6,0)</f>
        <v>0</v>
      </c>
      <c r="M55" s="12">
        <f>ROUNDDOWN((SUM('REKOD PRESTASI KELAS'!O63)/6)*6,0)</f>
        <v>0</v>
      </c>
      <c r="N55" s="12">
        <f>ROUNDDOWN((SUM('REKOD PRESTASI KELAS'!P63:T63)/30)*6,0)</f>
        <v>0</v>
      </c>
      <c r="O55" s="12">
        <f t="shared" si="1"/>
        <v>0</v>
      </c>
      <c r="P55" s="18">
        <f>ROUNDDOWN((SUM('REKOD PRESTASI KELAS'!U63:X63)/24)*6,0)</f>
        <v>0</v>
      </c>
      <c r="Q55" s="12">
        <f>ROUNDDOWN((SUM('REKOD PRESTASI KELAS'!Y63)/6)*6,0)</f>
        <v>0</v>
      </c>
      <c r="R55" s="12">
        <f>ROUNDDOWN((SUM('REKOD PRESTASI KELAS'!Z63)/6)*6,0)</f>
        <v>0</v>
      </c>
      <c r="S55" s="12">
        <f t="shared" si="2"/>
        <v>0</v>
      </c>
      <c r="T55" s="12">
        <f>ROUNDDOWN((SUM('REKOD PRESTASI KELAS'!AA63)/6)*6,0)</f>
        <v>0</v>
      </c>
      <c r="U55" s="12">
        <f>ROUNDDOWN((SUM('REKOD PRESTASI KELAS'!AB63:AE63)/24)*6,0)</f>
        <v>0</v>
      </c>
      <c r="V55" s="12">
        <f>ROUNDDOWN((SUM('REKOD PRESTASI KELAS'!AF63:AH63)/18)*6,0)</f>
        <v>0</v>
      </c>
      <c r="W55" s="12">
        <f>ROUNDDOWN((SUM('REKOD PRESTASI KELAS'!AI63:AJ63)/12)*6,0)</f>
        <v>0</v>
      </c>
      <c r="X55" s="19">
        <f t="shared" si="3"/>
        <v>0</v>
      </c>
      <c r="Y55" s="12">
        <f>ROUNDDOWN((SUM('REKOD PRESTASI KELAS'!AK63)/6)*6,0)</f>
        <v>0</v>
      </c>
      <c r="Z55" s="12">
        <f>ROUNDDOWN((SUM('REKOD PRESTASI KELAS'!AL63)/6)*6,0)</f>
        <v>0</v>
      </c>
      <c r="AA55" s="12">
        <f>ROUNDDOWN((SUM('REKOD PRESTASI KELAS'!AM63)/6)*6,0)</f>
        <v>0</v>
      </c>
      <c r="AB55" s="12">
        <f t="shared" si="4"/>
        <v>0</v>
      </c>
      <c r="AC55" s="5">
        <f>'REKOD PRESTASI KELAS'!AT64</f>
        <v>0</v>
      </c>
    </row>
    <row r="56" spans="1:29">
      <c r="A56" s="120" t="str">
        <f>IF(A52=0,"",'REKOD PRESTASI KELAS'!A6:D6)</f>
        <v/>
      </c>
      <c r="B56" s="120"/>
      <c r="C56" s="120"/>
      <c r="G56" s="17">
        <f>'REKOD PRESTASI KELAS'!B65</f>
        <v>0</v>
      </c>
      <c r="H56" s="17">
        <f>'REKOD PRESTASI KELAS'!C65</f>
        <v>0</v>
      </c>
      <c r="I56" s="17">
        <f>'REKOD PRESTASI KELAS'!D65</f>
        <v>0</v>
      </c>
      <c r="J56" s="65" t="e">
        <f t="shared" si="14"/>
        <v>#N/A</v>
      </c>
      <c r="K56" s="12">
        <f>ROUNDDOWN((SUM('REKOD PRESTASI KELAS'!E64:G64)/18)*6,0)</f>
        <v>0</v>
      </c>
      <c r="L56" s="12">
        <f>ROUNDDOWN((SUM('REKOD PRESTASI KELAS'!H64:N64)/42)*6,0)</f>
        <v>0</v>
      </c>
      <c r="M56" s="12">
        <f>ROUNDDOWN((SUM('REKOD PRESTASI KELAS'!O64)/6)*6,0)</f>
        <v>0</v>
      </c>
      <c r="N56" s="12">
        <f>ROUNDDOWN((SUM('REKOD PRESTASI KELAS'!P64:T64)/30)*6,0)</f>
        <v>0</v>
      </c>
      <c r="O56" s="12">
        <f t="shared" si="1"/>
        <v>0</v>
      </c>
      <c r="P56" s="18">
        <f>ROUNDDOWN((SUM('REKOD PRESTASI KELAS'!U64:X64)/24)*6,0)</f>
        <v>0</v>
      </c>
      <c r="Q56" s="12">
        <f>ROUNDDOWN((SUM('REKOD PRESTASI KELAS'!Y64)/6)*6,0)</f>
        <v>0</v>
      </c>
      <c r="R56" s="12">
        <f>ROUNDDOWN((SUM('REKOD PRESTASI KELAS'!Z64)/6)*6,0)</f>
        <v>0</v>
      </c>
      <c r="S56" s="12">
        <f t="shared" si="2"/>
        <v>0</v>
      </c>
      <c r="T56" s="12">
        <f>ROUNDDOWN((SUM('REKOD PRESTASI KELAS'!AA64)/6)*6,0)</f>
        <v>0</v>
      </c>
      <c r="U56" s="12">
        <f>ROUNDDOWN((SUM('REKOD PRESTASI KELAS'!AB64:AE64)/24)*6,0)</f>
        <v>0</v>
      </c>
      <c r="V56" s="12">
        <f>ROUNDDOWN((SUM('REKOD PRESTASI KELAS'!AF64:AH64)/18)*6,0)</f>
        <v>0</v>
      </c>
      <c r="W56" s="12">
        <f>ROUNDDOWN((SUM('REKOD PRESTASI KELAS'!AI64:AJ64)/12)*6,0)</f>
        <v>0</v>
      </c>
      <c r="X56" s="19">
        <f t="shared" si="3"/>
        <v>0</v>
      </c>
      <c r="Y56" s="12">
        <f>ROUNDDOWN((SUM('REKOD PRESTASI KELAS'!AK64)/6)*6,0)</f>
        <v>0</v>
      </c>
      <c r="Z56" s="12">
        <f>ROUNDDOWN((SUM('REKOD PRESTASI KELAS'!AL64)/6)*6,0)</f>
        <v>0</v>
      </c>
      <c r="AA56" s="12">
        <f>ROUNDDOWN((SUM('REKOD PRESTASI KELAS'!AM64)/6)*6,0)</f>
        <v>0</v>
      </c>
      <c r="AB56" s="12">
        <f t="shared" si="4"/>
        <v>0</v>
      </c>
      <c r="AC56" s="5">
        <f>'REKOD PRESTASI KELAS'!AT65</f>
        <v>0</v>
      </c>
    </row>
    <row r="57" spans="1:29">
      <c r="G57" s="17">
        <f>'REKOD PRESTASI KELAS'!B66</f>
        <v>0</v>
      </c>
      <c r="H57" s="17">
        <f>'REKOD PRESTASI KELAS'!C66</f>
        <v>0</v>
      </c>
      <c r="I57" s="17">
        <f>'REKOD PRESTASI KELAS'!D66</f>
        <v>0</v>
      </c>
      <c r="J57" s="65" t="e">
        <f t="shared" si="14"/>
        <v>#N/A</v>
      </c>
      <c r="K57" s="59">
        <f>ROUNDDOWN((SUM('REKOD PRESTASI KELAS'!E66:G66)/18)*6,0)</f>
        <v>0</v>
      </c>
      <c r="L57" s="59">
        <f>ROUNDDOWN((SUM('REKOD PRESTASI KELAS'!H66:N66)/42)*6,0)</f>
        <v>0</v>
      </c>
      <c r="M57" s="59">
        <f>ROUNDDOWN((SUM('REKOD PRESTASI KELAS'!O66)/6)*6,0)</f>
        <v>0</v>
      </c>
      <c r="N57" s="59">
        <f>ROUNDDOWN((SUM('REKOD PRESTASI KELAS'!P66:T66)/30)*6,0)</f>
        <v>0</v>
      </c>
      <c r="O57" s="59">
        <f>ROUNDDOWN((SUM(K57:N57)/24)*6,0)</f>
        <v>0</v>
      </c>
      <c r="P57" s="18">
        <f>ROUNDDOWN((SUM('REKOD PRESTASI KELAS'!U66:X66)/24)*6,0)</f>
        <v>0</v>
      </c>
      <c r="Q57" s="59">
        <f>ROUNDDOWN((SUM('REKOD PRESTASI KELAS'!Y66)/6)*6,0)</f>
        <v>0</v>
      </c>
      <c r="R57" s="59">
        <f>ROUNDDOWN((SUM('REKOD PRESTASI KELAS'!Z66)/6)*6,0)</f>
        <v>0</v>
      </c>
      <c r="S57" s="59">
        <f>ROUNDDOWN((SUM(P57:R57)/18)*6,0)</f>
        <v>0</v>
      </c>
      <c r="T57" s="59">
        <f>ROUNDDOWN((SUM('REKOD PRESTASI KELAS'!AA66)/6)*6,0)</f>
        <v>0</v>
      </c>
      <c r="U57" s="59">
        <f>ROUNDDOWN((SUM('REKOD PRESTASI KELAS'!AB66:AE66)/24)*6,0)</f>
        <v>0</v>
      </c>
      <c r="V57" s="59">
        <f>ROUNDDOWN((SUM('REKOD PRESTASI KELAS'!AF66:AH66)/18)*6,0)</f>
        <v>0</v>
      </c>
      <c r="W57" s="59">
        <f>ROUNDDOWN((SUM('REKOD PRESTASI KELAS'!AI66:AJ66)/12)*6,0)</f>
        <v>0</v>
      </c>
      <c r="X57" s="60">
        <f>ROUNDDOWN((SUM(T57:W57)/24)*6,0)</f>
        <v>0</v>
      </c>
      <c r="Y57" s="59">
        <f>ROUNDDOWN((SUM('REKOD PRESTASI KELAS'!AK66)/6)*6,0)</f>
        <v>0</v>
      </c>
      <c r="Z57" s="59">
        <f>ROUNDDOWN((SUM('REKOD PRESTASI KELAS'!AL66)/6)*6,0)</f>
        <v>0</v>
      </c>
      <c r="AA57" s="59">
        <f>ROUNDDOWN((SUM('REKOD PRESTASI KELAS'!AM66)/6)*6,0)</f>
        <v>0</v>
      </c>
      <c r="AB57" s="59">
        <f>ROUNDDOWN((SUM(Y57:AA57)/18)*6,0)</f>
        <v>0</v>
      </c>
      <c r="AC57" s="5">
        <f>'REKOD PRESTASI KELAS'!AT66</f>
        <v>0</v>
      </c>
    </row>
    <row r="58" spans="1:29">
      <c r="G58" s="17">
        <f>'REKOD PRESTASI KELAS'!B67</f>
        <v>0</v>
      </c>
      <c r="H58" s="17">
        <f>'REKOD PRESTASI KELAS'!C67</f>
        <v>0</v>
      </c>
      <c r="I58" s="17">
        <f>'REKOD PRESTASI KELAS'!D67</f>
        <v>0</v>
      </c>
      <c r="J58" s="65" t="e">
        <f t="shared" si="14"/>
        <v>#N/A</v>
      </c>
      <c r="K58" s="59">
        <f>ROUNDDOWN((SUM('REKOD PRESTASI KELAS'!E67:G67)/18)*6,0)</f>
        <v>0</v>
      </c>
      <c r="L58" s="59">
        <f>ROUNDDOWN((SUM('REKOD PRESTASI KELAS'!H67:N67)/42)*6,0)</f>
        <v>0</v>
      </c>
      <c r="M58" s="59">
        <f>ROUNDDOWN((SUM('REKOD PRESTASI KELAS'!O67)/6)*6,0)</f>
        <v>0</v>
      </c>
      <c r="N58" s="59">
        <f>ROUNDDOWN((SUM('REKOD PRESTASI KELAS'!P67:T67)/30)*6,0)</f>
        <v>0</v>
      </c>
      <c r="O58" s="59">
        <f t="shared" ref="O58:O65" si="16">ROUNDDOWN((SUM(K58:N58)/24)*6,0)</f>
        <v>0</v>
      </c>
      <c r="P58" s="18">
        <f>ROUNDDOWN((SUM('REKOD PRESTASI KELAS'!U67:X67)/24)*6,0)</f>
        <v>0</v>
      </c>
      <c r="Q58" s="59">
        <f>ROUNDDOWN((SUM('REKOD PRESTASI KELAS'!Y67)/6)*6,0)</f>
        <v>0</v>
      </c>
      <c r="R58" s="59">
        <f>ROUNDDOWN((SUM('REKOD PRESTASI KELAS'!Z67)/6)*6,0)</f>
        <v>0</v>
      </c>
      <c r="S58" s="59">
        <f t="shared" ref="S58:S65" si="17">ROUNDDOWN((SUM(P58:R58)/18)*6,0)</f>
        <v>0</v>
      </c>
      <c r="T58" s="59">
        <f>ROUNDDOWN((SUM('REKOD PRESTASI KELAS'!AA67)/6)*6,0)</f>
        <v>0</v>
      </c>
      <c r="U58" s="59">
        <f>ROUNDDOWN((SUM('REKOD PRESTASI KELAS'!AB67:AE67)/24)*6,0)</f>
        <v>0</v>
      </c>
      <c r="V58" s="59">
        <f>ROUNDDOWN((SUM('REKOD PRESTASI KELAS'!AF67:AH67)/18)*6,0)</f>
        <v>0</v>
      </c>
      <c r="W58" s="59">
        <f>ROUNDDOWN((SUM('REKOD PRESTASI KELAS'!AI67:AJ67)/12)*6,0)</f>
        <v>0</v>
      </c>
      <c r="X58" s="60">
        <f t="shared" ref="X58:X65" si="18">ROUNDDOWN((SUM(T58:W58)/24)*6,0)</f>
        <v>0</v>
      </c>
      <c r="Y58" s="59">
        <f>ROUNDDOWN((SUM('REKOD PRESTASI KELAS'!AK67)/6)*6,0)</f>
        <v>0</v>
      </c>
      <c r="Z58" s="59">
        <f>ROUNDDOWN((SUM('REKOD PRESTASI KELAS'!AL67)/6)*6,0)</f>
        <v>0</v>
      </c>
      <c r="AA58" s="59">
        <f>ROUNDDOWN((SUM('REKOD PRESTASI KELAS'!AM67)/6)*6,0)</f>
        <v>0</v>
      </c>
      <c r="AB58" s="59">
        <f t="shared" ref="AB58:AB65" si="19">ROUNDDOWN((SUM(Y58:AA58)/18)*6,0)</f>
        <v>0</v>
      </c>
      <c r="AC58" s="5">
        <f>'REKOD PRESTASI KELAS'!AT67</f>
        <v>0</v>
      </c>
    </row>
    <row r="59" spans="1:29">
      <c r="G59" s="17">
        <f>'REKOD PRESTASI KELAS'!B68</f>
        <v>0</v>
      </c>
      <c r="H59" s="17">
        <f>'REKOD PRESTASI KELAS'!C68</f>
        <v>0</v>
      </c>
      <c r="I59" s="17">
        <f>'REKOD PRESTASI KELAS'!D68</f>
        <v>0</v>
      </c>
      <c r="J59" s="65" t="e">
        <f t="shared" si="14"/>
        <v>#N/A</v>
      </c>
      <c r="K59" s="59">
        <f>ROUNDDOWN((SUM('REKOD PRESTASI KELAS'!E68:G68)/18)*6,0)</f>
        <v>0</v>
      </c>
      <c r="L59" s="59">
        <f>ROUNDDOWN((SUM('REKOD PRESTASI KELAS'!H68:N68)/42)*6,0)</f>
        <v>0</v>
      </c>
      <c r="M59" s="59">
        <f>ROUNDDOWN((SUM('REKOD PRESTASI KELAS'!O68)/6)*6,0)</f>
        <v>0</v>
      </c>
      <c r="N59" s="59">
        <f>ROUNDDOWN((SUM('REKOD PRESTASI KELAS'!P68:T68)/30)*6,0)</f>
        <v>0</v>
      </c>
      <c r="O59" s="59">
        <f t="shared" si="16"/>
        <v>0</v>
      </c>
      <c r="P59" s="18">
        <f>ROUNDDOWN((SUM('REKOD PRESTASI KELAS'!U68:X68)/24)*6,0)</f>
        <v>0</v>
      </c>
      <c r="Q59" s="59">
        <f>ROUNDDOWN((SUM('REKOD PRESTASI KELAS'!Y68)/6)*6,0)</f>
        <v>0</v>
      </c>
      <c r="R59" s="59">
        <f>ROUNDDOWN((SUM('REKOD PRESTASI KELAS'!Z68)/6)*6,0)</f>
        <v>0</v>
      </c>
      <c r="S59" s="59">
        <f t="shared" si="17"/>
        <v>0</v>
      </c>
      <c r="T59" s="59">
        <f>ROUNDDOWN((SUM('REKOD PRESTASI KELAS'!AA68)/6)*6,0)</f>
        <v>0</v>
      </c>
      <c r="U59" s="59">
        <f>ROUNDDOWN((SUM('REKOD PRESTASI KELAS'!AB68:AE68)/24)*6,0)</f>
        <v>0</v>
      </c>
      <c r="V59" s="59">
        <f>ROUNDDOWN((SUM('REKOD PRESTASI KELAS'!AF68:AH68)/18)*6,0)</f>
        <v>0</v>
      </c>
      <c r="W59" s="59">
        <f>ROUNDDOWN((SUM('REKOD PRESTASI KELAS'!AI68:AJ68)/12)*6,0)</f>
        <v>0</v>
      </c>
      <c r="X59" s="60">
        <f t="shared" si="18"/>
        <v>0</v>
      </c>
      <c r="Y59" s="59">
        <f>ROUNDDOWN((SUM('REKOD PRESTASI KELAS'!AK68)/6)*6,0)</f>
        <v>0</v>
      </c>
      <c r="Z59" s="59">
        <f>ROUNDDOWN((SUM('REKOD PRESTASI KELAS'!AL68)/6)*6,0)</f>
        <v>0</v>
      </c>
      <c r="AA59" s="59">
        <f>ROUNDDOWN((SUM('REKOD PRESTASI KELAS'!AM68)/6)*6,0)</f>
        <v>0</v>
      </c>
      <c r="AB59" s="59">
        <f t="shared" si="19"/>
        <v>0</v>
      </c>
      <c r="AC59" s="5">
        <f>'REKOD PRESTASI KELAS'!AT68</f>
        <v>0</v>
      </c>
    </row>
    <row r="60" spans="1:29">
      <c r="G60" s="17">
        <f>'REKOD PRESTASI KELAS'!B69</f>
        <v>0</v>
      </c>
      <c r="H60" s="17">
        <f>'REKOD PRESTASI KELAS'!C69</f>
        <v>0</v>
      </c>
      <c r="I60" s="17">
        <f>'REKOD PRESTASI KELAS'!D69</f>
        <v>0</v>
      </c>
      <c r="J60" s="65" t="e">
        <f t="shared" si="14"/>
        <v>#N/A</v>
      </c>
      <c r="K60" s="59">
        <f>ROUNDDOWN((SUM('REKOD PRESTASI KELAS'!E69:G69)/18)*6,0)</f>
        <v>0</v>
      </c>
      <c r="L60" s="59">
        <f>ROUNDDOWN((SUM('REKOD PRESTASI KELAS'!H69:N69)/42)*6,0)</f>
        <v>0</v>
      </c>
      <c r="M60" s="59">
        <f>ROUNDDOWN((SUM('REKOD PRESTASI KELAS'!O69)/6)*6,0)</f>
        <v>0</v>
      </c>
      <c r="N60" s="59">
        <f>ROUNDDOWN((SUM('REKOD PRESTASI KELAS'!P69:T69)/30)*6,0)</f>
        <v>0</v>
      </c>
      <c r="O60" s="59">
        <f t="shared" si="16"/>
        <v>0</v>
      </c>
      <c r="P60" s="18">
        <f>ROUNDDOWN((SUM('REKOD PRESTASI KELAS'!U69:X69)/24)*6,0)</f>
        <v>0</v>
      </c>
      <c r="Q60" s="59">
        <f>ROUNDDOWN((SUM('REKOD PRESTASI KELAS'!Y69)/6)*6,0)</f>
        <v>0</v>
      </c>
      <c r="R60" s="59">
        <f>ROUNDDOWN((SUM('REKOD PRESTASI KELAS'!Z69)/6)*6,0)</f>
        <v>0</v>
      </c>
      <c r="S60" s="59">
        <f t="shared" si="17"/>
        <v>0</v>
      </c>
      <c r="T60" s="59">
        <f>ROUNDDOWN((SUM('REKOD PRESTASI KELAS'!AA69)/6)*6,0)</f>
        <v>0</v>
      </c>
      <c r="U60" s="59">
        <f>ROUNDDOWN((SUM('REKOD PRESTASI KELAS'!AB69:AE69)/24)*6,0)</f>
        <v>0</v>
      </c>
      <c r="V60" s="59">
        <f>ROUNDDOWN((SUM('REKOD PRESTASI KELAS'!AF69:AH69)/18)*6,0)</f>
        <v>0</v>
      </c>
      <c r="W60" s="59">
        <f>ROUNDDOWN((SUM('REKOD PRESTASI KELAS'!AI69:AJ69)/12)*6,0)</f>
        <v>0</v>
      </c>
      <c r="X60" s="60">
        <f t="shared" si="18"/>
        <v>0</v>
      </c>
      <c r="Y60" s="59">
        <f>ROUNDDOWN((SUM('REKOD PRESTASI KELAS'!AK69)/6)*6,0)</f>
        <v>0</v>
      </c>
      <c r="Z60" s="59">
        <f>ROUNDDOWN((SUM('REKOD PRESTASI KELAS'!AL69)/6)*6,0)</f>
        <v>0</v>
      </c>
      <c r="AA60" s="59">
        <f>ROUNDDOWN((SUM('REKOD PRESTASI KELAS'!AM69)/6)*6,0)</f>
        <v>0</v>
      </c>
      <c r="AB60" s="59">
        <f t="shared" si="19"/>
        <v>0</v>
      </c>
      <c r="AC60" s="5">
        <f>'REKOD PRESTASI KELAS'!AT69</f>
        <v>0</v>
      </c>
    </row>
    <row r="61" spans="1:29">
      <c r="G61" s="17">
        <f>'REKOD PRESTASI KELAS'!B70</f>
        <v>0</v>
      </c>
      <c r="H61" s="17">
        <f>'REKOD PRESTASI KELAS'!C70</f>
        <v>0</v>
      </c>
      <c r="I61" s="17">
        <f>'REKOD PRESTASI KELAS'!D70</f>
        <v>0</v>
      </c>
      <c r="J61" s="65" t="e">
        <f t="shared" si="14"/>
        <v>#N/A</v>
      </c>
      <c r="K61" s="59">
        <f>ROUNDDOWN((SUM('REKOD PRESTASI KELAS'!E70:G70)/18)*6,0)</f>
        <v>0</v>
      </c>
      <c r="L61" s="59">
        <f>ROUNDDOWN((SUM('REKOD PRESTASI KELAS'!H70:N70)/42)*6,0)</f>
        <v>0</v>
      </c>
      <c r="M61" s="59">
        <f>ROUNDDOWN((SUM('REKOD PRESTASI KELAS'!O70)/6)*6,0)</f>
        <v>0</v>
      </c>
      <c r="N61" s="59">
        <f>ROUNDDOWN((SUM('REKOD PRESTASI KELAS'!P70:T70)/30)*6,0)</f>
        <v>0</v>
      </c>
      <c r="O61" s="59">
        <f t="shared" si="16"/>
        <v>0</v>
      </c>
      <c r="P61" s="18">
        <f>ROUNDDOWN((SUM('REKOD PRESTASI KELAS'!U70:X70)/24)*6,0)</f>
        <v>0</v>
      </c>
      <c r="Q61" s="59">
        <f>ROUNDDOWN((SUM('REKOD PRESTASI KELAS'!Y70)/6)*6,0)</f>
        <v>0</v>
      </c>
      <c r="R61" s="59">
        <f>ROUNDDOWN((SUM('REKOD PRESTASI KELAS'!Z70)/6)*6,0)</f>
        <v>0</v>
      </c>
      <c r="S61" s="59">
        <f t="shared" si="17"/>
        <v>0</v>
      </c>
      <c r="T61" s="59">
        <f>ROUNDDOWN((SUM('REKOD PRESTASI KELAS'!AA70)/6)*6,0)</f>
        <v>0</v>
      </c>
      <c r="U61" s="59">
        <f>ROUNDDOWN((SUM('REKOD PRESTASI KELAS'!AB70:AE70)/24)*6,0)</f>
        <v>0</v>
      </c>
      <c r="V61" s="59">
        <f>ROUNDDOWN((SUM('REKOD PRESTASI KELAS'!AF70:AH70)/18)*6,0)</f>
        <v>0</v>
      </c>
      <c r="W61" s="59">
        <f>ROUNDDOWN((SUM('REKOD PRESTASI KELAS'!AI70:AJ70)/12)*6,0)</f>
        <v>0</v>
      </c>
      <c r="X61" s="60">
        <f t="shared" si="18"/>
        <v>0</v>
      </c>
      <c r="Y61" s="59">
        <f>ROUNDDOWN((SUM('REKOD PRESTASI KELAS'!AK70)/6)*6,0)</f>
        <v>0</v>
      </c>
      <c r="Z61" s="59">
        <f>ROUNDDOWN((SUM('REKOD PRESTASI KELAS'!AL70)/6)*6,0)</f>
        <v>0</v>
      </c>
      <c r="AA61" s="59">
        <f>ROUNDDOWN((SUM('REKOD PRESTASI KELAS'!AM70)/6)*6,0)</f>
        <v>0</v>
      </c>
      <c r="AB61" s="59">
        <f t="shared" si="19"/>
        <v>0</v>
      </c>
      <c r="AC61" s="5">
        <f>'REKOD PRESTASI KELAS'!AT70</f>
        <v>0</v>
      </c>
    </row>
    <row r="62" spans="1:29">
      <c r="G62" s="17">
        <f>'REKOD PRESTASI KELAS'!B71</f>
        <v>0</v>
      </c>
      <c r="H62" s="17">
        <f>'REKOD PRESTASI KELAS'!C71</f>
        <v>0</v>
      </c>
      <c r="I62" s="17">
        <f>'REKOD PRESTASI KELAS'!D71</f>
        <v>0</v>
      </c>
      <c r="J62" s="65" t="e">
        <f t="shared" si="14"/>
        <v>#N/A</v>
      </c>
      <c r="K62" s="59">
        <f>ROUNDDOWN((SUM('REKOD PRESTASI KELAS'!E71:G71)/18)*6,0)</f>
        <v>0</v>
      </c>
      <c r="L62" s="59">
        <f>ROUNDDOWN((SUM('REKOD PRESTASI KELAS'!H71:N71)/42)*6,0)</f>
        <v>0</v>
      </c>
      <c r="M62" s="59">
        <f>ROUNDDOWN((SUM('REKOD PRESTASI KELAS'!O71)/6)*6,0)</f>
        <v>0</v>
      </c>
      <c r="N62" s="59">
        <f>ROUNDDOWN((SUM('REKOD PRESTASI KELAS'!P71:T71)/30)*6,0)</f>
        <v>0</v>
      </c>
      <c r="O62" s="59">
        <f t="shared" si="16"/>
        <v>0</v>
      </c>
      <c r="P62" s="18">
        <f>ROUNDDOWN((SUM('REKOD PRESTASI KELAS'!U71:X71)/24)*6,0)</f>
        <v>0</v>
      </c>
      <c r="Q62" s="59">
        <f>ROUNDDOWN((SUM('REKOD PRESTASI KELAS'!Y71)/6)*6,0)</f>
        <v>0</v>
      </c>
      <c r="R62" s="59">
        <f>ROUNDDOWN((SUM('REKOD PRESTASI KELAS'!Z71)/6)*6,0)</f>
        <v>0</v>
      </c>
      <c r="S62" s="59">
        <f t="shared" si="17"/>
        <v>0</v>
      </c>
      <c r="T62" s="59">
        <f>ROUNDDOWN((SUM('REKOD PRESTASI KELAS'!AA71)/6)*6,0)</f>
        <v>0</v>
      </c>
      <c r="U62" s="59">
        <f>ROUNDDOWN((SUM('REKOD PRESTASI KELAS'!AB71:AE71)/24)*6,0)</f>
        <v>0</v>
      </c>
      <c r="V62" s="59">
        <f>ROUNDDOWN((SUM('REKOD PRESTASI KELAS'!AF71:AH71)/18)*6,0)</f>
        <v>0</v>
      </c>
      <c r="W62" s="59">
        <f>ROUNDDOWN((SUM('REKOD PRESTASI KELAS'!AI71:AJ71)/12)*6,0)</f>
        <v>0</v>
      </c>
      <c r="X62" s="60">
        <f t="shared" si="18"/>
        <v>0</v>
      </c>
      <c r="Y62" s="59">
        <f>ROUNDDOWN((SUM('REKOD PRESTASI KELAS'!AK71)/6)*6,0)</f>
        <v>0</v>
      </c>
      <c r="Z62" s="59">
        <f>ROUNDDOWN((SUM('REKOD PRESTASI KELAS'!AL71)/6)*6,0)</f>
        <v>0</v>
      </c>
      <c r="AA62" s="59">
        <f>ROUNDDOWN((SUM('REKOD PRESTASI KELAS'!AM71)/6)*6,0)</f>
        <v>0</v>
      </c>
      <c r="AB62" s="59">
        <f t="shared" si="19"/>
        <v>0</v>
      </c>
      <c r="AC62" s="5">
        <f>'REKOD PRESTASI KELAS'!AT71</f>
        <v>0</v>
      </c>
    </row>
    <row r="63" spans="1:29">
      <c r="G63" s="17">
        <f>'REKOD PRESTASI KELAS'!B72</f>
        <v>0</v>
      </c>
      <c r="H63" s="17">
        <f>'REKOD PRESTASI KELAS'!C72</f>
        <v>0</v>
      </c>
      <c r="I63" s="17">
        <f>'REKOD PRESTASI KELAS'!D72</f>
        <v>0</v>
      </c>
      <c r="J63" s="65" t="e">
        <f t="shared" si="14"/>
        <v>#N/A</v>
      </c>
      <c r="K63" s="59">
        <f>ROUNDDOWN((SUM('REKOD PRESTASI KELAS'!E72:G72)/18)*6,0)</f>
        <v>0</v>
      </c>
      <c r="L63" s="59">
        <f>ROUNDDOWN((SUM('REKOD PRESTASI KELAS'!H72:N72)/42)*6,0)</f>
        <v>0</v>
      </c>
      <c r="M63" s="59">
        <f>ROUNDDOWN((SUM('REKOD PRESTASI KELAS'!O72)/6)*6,0)</f>
        <v>0</v>
      </c>
      <c r="N63" s="59">
        <f>ROUNDDOWN((SUM('REKOD PRESTASI KELAS'!P72:T72)/30)*6,0)</f>
        <v>0</v>
      </c>
      <c r="O63" s="59">
        <f t="shared" si="16"/>
        <v>0</v>
      </c>
      <c r="P63" s="18">
        <f>ROUNDDOWN((SUM('REKOD PRESTASI KELAS'!U72:X72)/24)*6,0)</f>
        <v>0</v>
      </c>
      <c r="Q63" s="59">
        <f>ROUNDDOWN((SUM('REKOD PRESTASI KELAS'!Y72)/6)*6,0)</f>
        <v>0</v>
      </c>
      <c r="R63" s="59">
        <f>ROUNDDOWN((SUM('REKOD PRESTASI KELAS'!Z72)/6)*6,0)</f>
        <v>0</v>
      </c>
      <c r="S63" s="59">
        <f t="shared" si="17"/>
        <v>0</v>
      </c>
      <c r="T63" s="59">
        <f>ROUNDDOWN((SUM('REKOD PRESTASI KELAS'!AA72)/6)*6,0)</f>
        <v>0</v>
      </c>
      <c r="U63" s="59">
        <f>ROUNDDOWN((SUM('REKOD PRESTASI KELAS'!AB72:AE72)/24)*6,0)</f>
        <v>0</v>
      </c>
      <c r="V63" s="59">
        <f>ROUNDDOWN((SUM('REKOD PRESTASI KELAS'!AF72:AH72)/18)*6,0)</f>
        <v>0</v>
      </c>
      <c r="W63" s="59">
        <f>ROUNDDOWN((SUM('REKOD PRESTASI KELAS'!AI72:AJ72)/12)*6,0)</f>
        <v>0</v>
      </c>
      <c r="X63" s="60">
        <f t="shared" si="18"/>
        <v>0</v>
      </c>
      <c r="Y63" s="59">
        <f>ROUNDDOWN((SUM('REKOD PRESTASI KELAS'!AK72)/6)*6,0)</f>
        <v>0</v>
      </c>
      <c r="Z63" s="59">
        <f>ROUNDDOWN((SUM('REKOD PRESTASI KELAS'!AL72)/6)*6,0)</f>
        <v>0</v>
      </c>
      <c r="AA63" s="59">
        <f>ROUNDDOWN((SUM('REKOD PRESTASI KELAS'!AM72)/6)*6,0)</f>
        <v>0</v>
      </c>
      <c r="AB63" s="59">
        <f t="shared" si="19"/>
        <v>0</v>
      </c>
      <c r="AC63" s="5">
        <f>'REKOD PRESTASI KELAS'!AT72</f>
        <v>0</v>
      </c>
    </row>
    <row r="64" spans="1:29">
      <c r="G64" s="17">
        <f>'REKOD PRESTASI KELAS'!B73</f>
        <v>0</v>
      </c>
      <c r="H64" s="17">
        <f>'REKOD PRESTASI KELAS'!C73</f>
        <v>0</v>
      </c>
      <c r="I64" s="17">
        <f>'REKOD PRESTASI KELAS'!D73</f>
        <v>0</v>
      </c>
      <c r="J64" s="65" t="e">
        <f t="shared" si="14"/>
        <v>#N/A</v>
      </c>
      <c r="K64" s="59">
        <f>ROUNDDOWN((SUM('REKOD PRESTASI KELAS'!E73:G73)/18)*6,0)</f>
        <v>0</v>
      </c>
      <c r="L64" s="59">
        <f>ROUNDDOWN((SUM('REKOD PRESTASI KELAS'!H73:N73)/42)*6,0)</f>
        <v>0</v>
      </c>
      <c r="M64" s="59">
        <f>ROUNDDOWN((SUM('REKOD PRESTASI KELAS'!O73)/6)*6,0)</f>
        <v>0</v>
      </c>
      <c r="N64" s="59">
        <f>ROUNDDOWN((SUM('REKOD PRESTASI KELAS'!P73:T73)/30)*6,0)</f>
        <v>0</v>
      </c>
      <c r="O64" s="59">
        <f t="shared" si="16"/>
        <v>0</v>
      </c>
      <c r="P64" s="18">
        <f>ROUNDDOWN((SUM('REKOD PRESTASI KELAS'!U73:X73)/24)*6,0)</f>
        <v>0</v>
      </c>
      <c r="Q64" s="59">
        <f>ROUNDDOWN((SUM('REKOD PRESTASI KELAS'!Y73)/6)*6,0)</f>
        <v>0</v>
      </c>
      <c r="R64" s="59">
        <f>ROUNDDOWN((SUM('REKOD PRESTASI KELAS'!Z73)/6)*6,0)</f>
        <v>0</v>
      </c>
      <c r="S64" s="59">
        <f t="shared" si="17"/>
        <v>0</v>
      </c>
      <c r="T64" s="59">
        <f>ROUNDDOWN((SUM('REKOD PRESTASI KELAS'!AA73)/6)*6,0)</f>
        <v>0</v>
      </c>
      <c r="U64" s="59">
        <f>ROUNDDOWN((SUM('REKOD PRESTASI KELAS'!AB73:AE73)/24)*6,0)</f>
        <v>0</v>
      </c>
      <c r="V64" s="59">
        <f>ROUNDDOWN((SUM('REKOD PRESTASI KELAS'!AF73:AH73)/18)*6,0)</f>
        <v>0</v>
      </c>
      <c r="W64" s="59">
        <f>ROUNDDOWN((SUM('REKOD PRESTASI KELAS'!AI73:AJ73)/12)*6,0)</f>
        <v>0</v>
      </c>
      <c r="X64" s="60">
        <f t="shared" si="18"/>
        <v>0</v>
      </c>
      <c r="Y64" s="59">
        <f>ROUNDDOWN((SUM('REKOD PRESTASI KELAS'!AK73)/6)*6,0)</f>
        <v>0</v>
      </c>
      <c r="Z64" s="59">
        <f>ROUNDDOWN((SUM('REKOD PRESTASI KELAS'!AL73)/6)*6,0)</f>
        <v>0</v>
      </c>
      <c r="AA64" s="59">
        <f>ROUNDDOWN((SUM('REKOD PRESTASI KELAS'!AM73)/6)*6,0)</f>
        <v>0</v>
      </c>
      <c r="AB64" s="59">
        <f t="shared" si="19"/>
        <v>0</v>
      </c>
      <c r="AC64" s="5">
        <f>'REKOD PRESTASI KELAS'!AT73</f>
        <v>0</v>
      </c>
    </row>
    <row r="65" spans="7:29">
      <c r="G65" s="17">
        <f>'REKOD PRESTASI KELAS'!B74</f>
        <v>0</v>
      </c>
      <c r="H65" s="17">
        <f>'REKOD PRESTASI KELAS'!C74</f>
        <v>0</v>
      </c>
      <c r="I65" s="17">
        <f>'REKOD PRESTASI KELAS'!D74</f>
        <v>0</v>
      </c>
      <c r="J65" s="65" t="e">
        <f t="shared" si="14"/>
        <v>#N/A</v>
      </c>
      <c r="K65" s="59">
        <f>ROUNDDOWN((SUM('REKOD PRESTASI KELAS'!E74:G74)/18)*6,0)</f>
        <v>0</v>
      </c>
      <c r="L65" s="59">
        <f>ROUNDDOWN((SUM('REKOD PRESTASI KELAS'!H74:N74)/42)*6,0)</f>
        <v>0</v>
      </c>
      <c r="M65" s="59">
        <f>ROUNDDOWN((SUM('REKOD PRESTASI KELAS'!O74)/6)*6,0)</f>
        <v>0</v>
      </c>
      <c r="N65" s="59">
        <f>ROUNDDOWN((SUM('REKOD PRESTASI KELAS'!P74:T74)/30)*6,0)</f>
        <v>0</v>
      </c>
      <c r="O65" s="59">
        <f t="shared" si="16"/>
        <v>0</v>
      </c>
      <c r="P65" s="18">
        <f>ROUNDDOWN((SUM('REKOD PRESTASI KELAS'!U74:X74)/24)*6,0)</f>
        <v>0</v>
      </c>
      <c r="Q65" s="59">
        <f>ROUNDDOWN((SUM('REKOD PRESTASI KELAS'!Y74)/6)*6,0)</f>
        <v>0</v>
      </c>
      <c r="R65" s="59">
        <f>ROUNDDOWN((SUM('REKOD PRESTASI KELAS'!Z74)/6)*6,0)</f>
        <v>0</v>
      </c>
      <c r="S65" s="59">
        <f t="shared" si="17"/>
        <v>0</v>
      </c>
      <c r="T65" s="59">
        <f>ROUNDDOWN((SUM('REKOD PRESTASI KELAS'!AA74)/6)*6,0)</f>
        <v>0</v>
      </c>
      <c r="U65" s="59">
        <f>ROUNDDOWN((SUM('REKOD PRESTASI KELAS'!AB74:AE74)/24)*6,0)</f>
        <v>0</v>
      </c>
      <c r="V65" s="59">
        <f>ROUNDDOWN((SUM('REKOD PRESTASI KELAS'!AF74:AH74)/18)*6,0)</f>
        <v>0</v>
      </c>
      <c r="W65" s="59">
        <f>ROUNDDOWN((SUM('REKOD PRESTASI KELAS'!AI74:AJ74)/12)*6,0)</f>
        <v>0</v>
      </c>
      <c r="X65" s="60">
        <f t="shared" si="18"/>
        <v>0</v>
      </c>
      <c r="Y65" s="59">
        <f>ROUNDDOWN((SUM('REKOD PRESTASI KELAS'!AK74)/6)*6,0)</f>
        <v>0</v>
      </c>
      <c r="Z65" s="59">
        <f>ROUNDDOWN((SUM('REKOD PRESTASI KELAS'!AL74)/6)*6,0)</f>
        <v>0</v>
      </c>
      <c r="AA65" s="59">
        <f>ROUNDDOWN((SUM('REKOD PRESTASI KELAS'!AM74)/6)*6,0)</f>
        <v>0</v>
      </c>
      <c r="AB65" s="59">
        <f t="shared" si="19"/>
        <v>0</v>
      </c>
      <c r="AC65" s="5">
        <f>'REKOD PRESTASI KELAS'!AT74</f>
        <v>0</v>
      </c>
    </row>
  </sheetData>
  <protectedRanges>
    <protectedRange sqref="C6" name="Range1"/>
  </protectedRanges>
  <mergeCells count="32">
    <mergeCell ref="B36:C36"/>
    <mergeCell ref="A52:C52"/>
    <mergeCell ref="A55:C55"/>
    <mergeCell ref="A56:C56"/>
    <mergeCell ref="A1:C1"/>
    <mergeCell ref="A2:C2"/>
    <mergeCell ref="A4:C4"/>
    <mergeCell ref="A29:C29"/>
    <mergeCell ref="A35:C35"/>
    <mergeCell ref="B23:C23"/>
    <mergeCell ref="B24:C24"/>
    <mergeCell ref="B25:C25"/>
    <mergeCell ref="B26:C26"/>
    <mergeCell ref="B27:C27"/>
    <mergeCell ref="B30:C30"/>
    <mergeCell ref="B31:C31"/>
    <mergeCell ref="B32:C32"/>
    <mergeCell ref="B33:C33"/>
    <mergeCell ref="Y4:AB4"/>
    <mergeCell ref="A22:C22"/>
    <mergeCell ref="K4:O4"/>
    <mergeCell ref="P4:S4"/>
    <mergeCell ref="T4:X4"/>
    <mergeCell ref="B44:C44"/>
    <mergeCell ref="B45:C45"/>
    <mergeCell ref="B46:C46"/>
    <mergeCell ref="B37:C37"/>
    <mergeCell ref="B38:C38"/>
    <mergeCell ref="B39:C39"/>
    <mergeCell ref="B40:C40"/>
    <mergeCell ref="B43:C43"/>
    <mergeCell ref="A42:C42"/>
  </mergeCells>
  <dataValidations xWindow="916" yWindow="288" count="3">
    <dataValidation type="list" allowBlank="1" showInputMessage="1" showErrorMessage="1" errorTitle="RALAT" error="Sila pilih dari senarai." promptTitle="NAMA MURID" prompt="Klik dan sila pilih nama murid dari senarai." sqref="C6">
      <formula1>$G$6:$G$56</formula1>
    </dataValidation>
    <dataValidation type="whole" allowBlank="1" showInputMessage="1" showErrorMessage="1" errorTitle="RALAT" error="Sila isikan tahap pencapaian 1 hingga 6 SAHAJA." promptTitle="Kumulatif Standard Kandungan 2.1" prompt="Standard Pembelajaran:_x000a_2.1.1_x000a_2.1.2_x000a_2.1.3_x000a_2.1.4_x000a_2.1.5_x000a_2.1.6_x000a_2.1.7_x000a_2.1.8" sqref="P6:P65">
      <formula1>1</formula1>
      <formula2>6</formula2>
    </dataValidation>
    <dataValidation allowBlank="1" showInputMessage="1" showErrorMessage="1" promptTitle="ULASAN GURU" prompt="Sila isikan ulasan keseluruhan oleh guru terhadap murid." sqref="C20"/>
  </dataValidations>
  <pageMargins left="0.7" right="0.53739583333333329" top="0.75" bottom="0.75" header="0.3" footer="0.3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F344"/>
  <sheetViews>
    <sheetView showGridLines="0" topLeftCell="A79" workbookViewId="0"/>
  </sheetViews>
  <sheetFormatPr defaultRowHeight="15"/>
  <cols>
    <col min="1" max="1" width="2" style="1" bestFit="1" customWidth="1"/>
    <col min="2" max="2" width="68.140625" style="1" customWidth="1"/>
    <col min="3" max="3" width="18.5703125" style="47" customWidth="1"/>
    <col min="4" max="16384" width="9.140625" style="1"/>
  </cols>
  <sheetData>
    <row r="1" spans="2:3">
      <c r="B1" s="122" t="s">
        <v>89</v>
      </c>
      <c r="C1" s="122"/>
    </row>
    <row r="3" spans="2:3" ht="30">
      <c r="B3" s="46" t="s">
        <v>88</v>
      </c>
      <c r="C3" s="46" t="s">
        <v>85</v>
      </c>
    </row>
    <row r="4" spans="2:3">
      <c r="B4" s="42" t="s">
        <v>86</v>
      </c>
      <c r="C4" s="2">
        <v>1</v>
      </c>
    </row>
    <row r="5" spans="2:3">
      <c r="B5" s="42" t="s">
        <v>87</v>
      </c>
      <c r="C5" s="2">
        <v>2</v>
      </c>
    </row>
    <row r="6" spans="2:3">
      <c r="B6" s="42" t="s">
        <v>343</v>
      </c>
      <c r="C6" s="2">
        <v>3</v>
      </c>
    </row>
    <row r="7" spans="2:3">
      <c r="B7" s="42" t="s">
        <v>344</v>
      </c>
      <c r="C7" s="2">
        <v>4</v>
      </c>
    </row>
    <row r="8" spans="2:3">
      <c r="B8" s="42" t="s">
        <v>345</v>
      </c>
      <c r="C8" s="2">
        <v>5</v>
      </c>
    </row>
    <row r="9" spans="2:3">
      <c r="B9" s="42" t="s">
        <v>346</v>
      </c>
      <c r="C9" s="2">
        <v>6</v>
      </c>
    </row>
    <row r="11" spans="2:3" ht="30">
      <c r="B11" s="52" t="s">
        <v>90</v>
      </c>
      <c r="C11" s="46" t="s">
        <v>85</v>
      </c>
    </row>
    <row r="12" spans="2:3">
      <c r="B12" s="53" t="s">
        <v>347</v>
      </c>
      <c r="C12" s="51">
        <v>1</v>
      </c>
    </row>
    <row r="13" spans="2:3">
      <c r="B13" s="53" t="s">
        <v>348</v>
      </c>
      <c r="C13" s="51">
        <v>2</v>
      </c>
    </row>
    <row r="14" spans="2:3">
      <c r="B14" s="53" t="s">
        <v>349</v>
      </c>
      <c r="C14" s="51">
        <v>3</v>
      </c>
    </row>
    <row r="15" spans="2:3">
      <c r="B15" s="53" t="s">
        <v>350</v>
      </c>
      <c r="C15" s="51">
        <v>4</v>
      </c>
    </row>
    <row r="16" spans="2:3">
      <c r="B16" s="53" t="s">
        <v>351</v>
      </c>
      <c r="C16" s="51">
        <v>5</v>
      </c>
    </row>
    <row r="17" spans="1:3" ht="28.5">
      <c r="B17" s="53" t="s">
        <v>352</v>
      </c>
      <c r="C17" s="51">
        <v>6</v>
      </c>
    </row>
    <row r="19" spans="1:3" ht="30">
      <c r="B19" s="52" t="s">
        <v>91</v>
      </c>
      <c r="C19" s="46" t="s">
        <v>85</v>
      </c>
    </row>
    <row r="20" spans="1:3">
      <c r="A20" s="49">
        <v>1</v>
      </c>
      <c r="B20" s="53" t="s">
        <v>353</v>
      </c>
      <c r="C20" s="51">
        <v>1</v>
      </c>
    </row>
    <row r="21" spans="1:3">
      <c r="A21" s="49">
        <v>2</v>
      </c>
      <c r="B21" s="53" t="s">
        <v>354</v>
      </c>
      <c r="C21" s="51">
        <v>2</v>
      </c>
    </row>
    <row r="22" spans="1:3">
      <c r="A22" s="49">
        <v>3</v>
      </c>
      <c r="B22" s="53" t="s">
        <v>355</v>
      </c>
      <c r="C22" s="51">
        <v>3</v>
      </c>
    </row>
    <row r="23" spans="1:3">
      <c r="A23" s="49">
        <v>4</v>
      </c>
      <c r="B23" s="53" t="s">
        <v>356</v>
      </c>
      <c r="C23" s="51">
        <v>4</v>
      </c>
    </row>
    <row r="24" spans="1:3" ht="28.5">
      <c r="A24" s="49">
        <v>5</v>
      </c>
      <c r="B24" s="53" t="s">
        <v>357</v>
      </c>
      <c r="C24" s="51">
        <v>5</v>
      </c>
    </row>
    <row r="25" spans="1:3" ht="28.5">
      <c r="A25" s="49">
        <v>6</v>
      </c>
      <c r="B25" s="53" t="s">
        <v>358</v>
      </c>
      <c r="C25" s="51">
        <v>6</v>
      </c>
    </row>
    <row r="27" spans="1:3" ht="30" hidden="1">
      <c r="B27" s="46" t="s">
        <v>91</v>
      </c>
      <c r="C27" s="46" t="s">
        <v>85</v>
      </c>
    </row>
    <row r="28" spans="1:3" ht="29.25" hidden="1">
      <c r="A28" s="49">
        <v>1</v>
      </c>
      <c r="B28" s="42" t="s">
        <v>337</v>
      </c>
      <c r="C28" s="2">
        <v>1</v>
      </c>
    </row>
    <row r="29" spans="1:3" ht="29.25" hidden="1">
      <c r="A29" s="49">
        <v>2</v>
      </c>
      <c r="B29" s="42" t="s">
        <v>338</v>
      </c>
      <c r="C29" s="2">
        <v>2</v>
      </c>
    </row>
    <row r="30" spans="1:3" ht="29.25" hidden="1">
      <c r="A30" s="49">
        <v>3</v>
      </c>
      <c r="B30" s="42" t="s">
        <v>339</v>
      </c>
      <c r="C30" s="2">
        <v>3</v>
      </c>
    </row>
    <row r="31" spans="1:3" ht="29.25" hidden="1">
      <c r="A31" s="49">
        <v>4</v>
      </c>
      <c r="B31" s="42" t="s">
        <v>341</v>
      </c>
      <c r="C31" s="2">
        <v>4</v>
      </c>
    </row>
    <row r="32" spans="1:3" ht="43.5" hidden="1">
      <c r="A32" s="49">
        <v>5</v>
      </c>
      <c r="B32" s="42" t="s">
        <v>340</v>
      </c>
      <c r="C32" s="2">
        <v>5</v>
      </c>
    </row>
    <row r="33" spans="1:6" ht="43.5" hidden="1">
      <c r="A33" s="49">
        <v>6</v>
      </c>
      <c r="B33" s="42" t="s">
        <v>342</v>
      </c>
      <c r="C33" s="2">
        <v>6</v>
      </c>
    </row>
    <row r="35" spans="1:6">
      <c r="B35" s="1" t="s">
        <v>92</v>
      </c>
      <c r="F35" s="3"/>
    </row>
    <row r="36" spans="1:6" ht="30">
      <c r="B36" s="46" t="s">
        <v>88</v>
      </c>
      <c r="C36" s="46" t="s">
        <v>85</v>
      </c>
    </row>
    <row r="37" spans="1:6" ht="15.75">
      <c r="B37" s="43" t="s">
        <v>329</v>
      </c>
      <c r="C37" s="2">
        <v>1</v>
      </c>
    </row>
    <row r="38" spans="1:6">
      <c r="B38" s="44" t="s">
        <v>330</v>
      </c>
      <c r="C38" s="2">
        <v>2</v>
      </c>
    </row>
    <row r="39" spans="1:6">
      <c r="B39" s="44" t="s">
        <v>334</v>
      </c>
      <c r="C39" s="2">
        <v>3</v>
      </c>
    </row>
    <row r="40" spans="1:6">
      <c r="B40" s="44" t="s">
        <v>331</v>
      </c>
      <c r="C40" s="2">
        <v>4</v>
      </c>
    </row>
    <row r="41" spans="1:6" ht="29.25">
      <c r="B41" s="44" t="s">
        <v>332</v>
      </c>
      <c r="C41" s="2">
        <v>5</v>
      </c>
    </row>
    <row r="42" spans="1:6" ht="29.25">
      <c r="B42" s="44" t="s">
        <v>333</v>
      </c>
      <c r="C42" s="2">
        <v>6</v>
      </c>
    </row>
    <row r="44" spans="1:6">
      <c r="B44" s="1" t="s">
        <v>93</v>
      </c>
    </row>
    <row r="45" spans="1:6" ht="30">
      <c r="B45" s="46" t="s">
        <v>88</v>
      </c>
      <c r="C45" s="46" t="s">
        <v>85</v>
      </c>
    </row>
    <row r="46" spans="1:6">
      <c r="B46" s="42" t="s">
        <v>94</v>
      </c>
      <c r="C46" s="2">
        <v>1</v>
      </c>
    </row>
    <row r="47" spans="1:6">
      <c r="B47" s="42" t="s">
        <v>95</v>
      </c>
      <c r="C47" s="2">
        <v>2</v>
      </c>
    </row>
    <row r="48" spans="1:6" ht="15.75">
      <c r="B48" s="45" t="s">
        <v>96</v>
      </c>
      <c r="C48" s="2">
        <v>3</v>
      </c>
    </row>
    <row r="49" spans="2:3">
      <c r="B49" s="42" t="s">
        <v>97</v>
      </c>
      <c r="C49" s="2">
        <v>4</v>
      </c>
    </row>
    <row r="50" spans="2:3">
      <c r="B50" s="42" t="s">
        <v>98</v>
      </c>
      <c r="C50" s="2">
        <v>5</v>
      </c>
    </row>
    <row r="51" spans="2:3">
      <c r="B51" s="42" t="s">
        <v>99</v>
      </c>
      <c r="C51" s="2">
        <v>6</v>
      </c>
    </row>
    <row r="53" spans="2:3">
      <c r="B53" s="1" t="s">
        <v>100</v>
      </c>
      <c r="C53" s="48"/>
    </row>
    <row r="54" spans="2:3" ht="30">
      <c r="B54" s="46" t="s">
        <v>88</v>
      </c>
      <c r="C54" s="46" t="s">
        <v>85</v>
      </c>
    </row>
    <row r="55" spans="2:3" ht="29.25">
      <c r="B55" s="42" t="s">
        <v>101</v>
      </c>
      <c r="C55" s="2">
        <v>1</v>
      </c>
    </row>
    <row r="56" spans="2:3" ht="29.25">
      <c r="B56" s="42" t="s">
        <v>102</v>
      </c>
      <c r="C56" s="2">
        <v>2</v>
      </c>
    </row>
    <row r="57" spans="2:3" ht="29.25">
      <c r="B57" s="42" t="s">
        <v>103</v>
      </c>
      <c r="C57" s="2">
        <v>3</v>
      </c>
    </row>
    <row r="58" spans="2:3" ht="29.25">
      <c r="B58" s="42" t="s">
        <v>321</v>
      </c>
      <c r="C58" s="2">
        <v>4</v>
      </c>
    </row>
    <row r="59" spans="2:3" ht="29.25">
      <c r="B59" s="42" t="s">
        <v>322</v>
      </c>
      <c r="C59" s="2">
        <v>5</v>
      </c>
    </row>
    <row r="60" spans="2:3" ht="29.25">
      <c r="B60" s="42" t="s">
        <v>323</v>
      </c>
      <c r="C60" s="2">
        <v>6</v>
      </c>
    </row>
    <row r="62" spans="2:3">
      <c r="B62" s="1" t="s">
        <v>104</v>
      </c>
    </row>
    <row r="63" spans="2:3" ht="30">
      <c r="B63" s="46" t="s">
        <v>88</v>
      </c>
      <c r="C63" s="46" t="s">
        <v>85</v>
      </c>
    </row>
    <row r="64" spans="2:3" ht="29.25">
      <c r="B64" s="42" t="s">
        <v>105</v>
      </c>
      <c r="C64" s="2">
        <v>1</v>
      </c>
    </row>
    <row r="65" spans="2:3" ht="29.25">
      <c r="B65" s="42" t="s">
        <v>106</v>
      </c>
      <c r="C65" s="2">
        <v>2</v>
      </c>
    </row>
    <row r="66" spans="2:3" ht="29.25">
      <c r="B66" s="42" t="s">
        <v>107</v>
      </c>
      <c r="C66" s="2">
        <v>3</v>
      </c>
    </row>
    <row r="67" spans="2:3" ht="29.25">
      <c r="B67" s="42" t="s">
        <v>324</v>
      </c>
      <c r="C67" s="2">
        <v>4</v>
      </c>
    </row>
    <row r="68" spans="2:3" ht="29.25">
      <c r="B68" s="42" t="s">
        <v>325</v>
      </c>
      <c r="C68" s="2">
        <v>5</v>
      </c>
    </row>
    <row r="69" spans="2:3" ht="29.25">
      <c r="B69" s="42" t="s">
        <v>326</v>
      </c>
      <c r="C69" s="2">
        <v>6</v>
      </c>
    </row>
    <row r="71" spans="2:3" ht="29.25">
      <c r="B71" s="42" t="s">
        <v>108</v>
      </c>
      <c r="C71" s="2">
        <v>1</v>
      </c>
    </row>
    <row r="72" spans="2:3" ht="29.25">
      <c r="B72" s="42" t="s">
        <v>109</v>
      </c>
      <c r="C72" s="2">
        <v>2</v>
      </c>
    </row>
    <row r="73" spans="2:3" ht="29.25">
      <c r="B73" s="42" t="s">
        <v>110</v>
      </c>
      <c r="C73" s="2">
        <v>3</v>
      </c>
    </row>
    <row r="74" spans="2:3" ht="29.25">
      <c r="B74" s="42" t="s">
        <v>111</v>
      </c>
      <c r="C74" s="2">
        <v>4</v>
      </c>
    </row>
    <row r="75" spans="2:3" ht="29.25">
      <c r="B75" s="42" t="s">
        <v>327</v>
      </c>
      <c r="C75" s="2">
        <v>5</v>
      </c>
    </row>
    <row r="76" spans="2:3" ht="29.25">
      <c r="B76" s="42" t="s">
        <v>328</v>
      </c>
      <c r="C76" s="2">
        <v>6</v>
      </c>
    </row>
    <row r="78" spans="2:3">
      <c r="B78" s="1" t="s">
        <v>112</v>
      </c>
    </row>
    <row r="79" spans="2:3" ht="30">
      <c r="B79" s="46" t="s">
        <v>88</v>
      </c>
      <c r="C79" s="46" t="s">
        <v>85</v>
      </c>
    </row>
    <row r="80" spans="2:3">
      <c r="B80" s="44" t="s">
        <v>113</v>
      </c>
      <c r="C80" s="2">
        <v>1</v>
      </c>
    </row>
    <row r="81" spans="2:3">
      <c r="B81" s="44" t="s">
        <v>114</v>
      </c>
      <c r="C81" s="2">
        <v>2</v>
      </c>
    </row>
    <row r="82" spans="2:3">
      <c r="B82" s="44" t="s">
        <v>115</v>
      </c>
      <c r="C82" s="2">
        <v>3</v>
      </c>
    </row>
    <row r="83" spans="2:3">
      <c r="B83" s="44" t="s">
        <v>116</v>
      </c>
      <c r="C83" s="2">
        <v>4</v>
      </c>
    </row>
    <row r="84" spans="2:3" ht="29.25">
      <c r="B84" s="44" t="s">
        <v>117</v>
      </c>
      <c r="C84" s="2">
        <v>5</v>
      </c>
    </row>
    <row r="85" spans="2:3" ht="29.25">
      <c r="B85" s="44" t="s">
        <v>118</v>
      </c>
      <c r="C85" s="2">
        <v>6</v>
      </c>
    </row>
    <row r="87" spans="2:3">
      <c r="B87" s="1" t="s">
        <v>119</v>
      </c>
    </row>
    <row r="88" spans="2:3" ht="30">
      <c r="B88" s="46" t="s">
        <v>88</v>
      </c>
      <c r="C88" s="46" t="s">
        <v>85</v>
      </c>
    </row>
    <row r="89" spans="2:3">
      <c r="B89" s="42" t="s">
        <v>120</v>
      </c>
      <c r="C89" s="2">
        <v>1</v>
      </c>
    </row>
    <row r="90" spans="2:3">
      <c r="B90" s="42" t="s">
        <v>121</v>
      </c>
      <c r="C90" s="2">
        <v>2</v>
      </c>
    </row>
    <row r="91" spans="2:3">
      <c r="B91" s="42" t="s">
        <v>122</v>
      </c>
      <c r="C91" s="2">
        <v>3</v>
      </c>
    </row>
    <row r="92" spans="2:3">
      <c r="B92" s="42" t="s">
        <v>123</v>
      </c>
      <c r="C92" s="2">
        <v>4</v>
      </c>
    </row>
    <row r="93" spans="2:3">
      <c r="B93" s="42" t="s">
        <v>124</v>
      </c>
      <c r="C93" s="2">
        <v>5</v>
      </c>
    </row>
    <row r="94" spans="2:3">
      <c r="B94" s="42" t="s">
        <v>125</v>
      </c>
      <c r="C94" s="2">
        <v>6</v>
      </c>
    </row>
    <row r="96" spans="2:3">
      <c r="B96" s="1" t="s">
        <v>126</v>
      </c>
    </row>
    <row r="97" spans="2:3" ht="30">
      <c r="B97" s="46" t="s">
        <v>88</v>
      </c>
      <c r="C97" s="46" t="s">
        <v>85</v>
      </c>
    </row>
    <row r="98" spans="2:3">
      <c r="B98" s="44" t="s">
        <v>127</v>
      </c>
      <c r="C98" s="2">
        <v>1</v>
      </c>
    </row>
    <row r="99" spans="2:3">
      <c r="B99" s="44" t="s">
        <v>128</v>
      </c>
      <c r="C99" s="2">
        <v>2</v>
      </c>
    </row>
    <row r="100" spans="2:3">
      <c r="B100" s="44" t="s">
        <v>129</v>
      </c>
      <c r="C100" s="2">
        <v>3</v>
      </c>
    </row>
    <row r="101" spans="2:3">
      <c r="B101" s="44" t="s">
        <v>130</v>
      </c>
      <c r="C101" s="2">
        <v>4</v>
      </c>
    </row>
    <row r="102" spans="2:3">
      <c r="B102" s="44" t="s">
        <v>131</v>
      </c>
      <c r="C102" s="2">
        <v>5</v>
      </c>
    </row>
    <row r="103" spans="2:3">
      <c r="B103" s="44" t="s">
        <v>132</v>
      </c>
      <c r="C103" s="2">
        <v>6</v>
      </c>
    </row>
    <row r="105" spans="2:3">
      <c r="B105" s="1" t="s">
        <v>133</v>
      </c>
    </row>
    <row r="106" spans="2:3" ht="30">
      <c r="B106" s="46" t="s">
        <v>88</v>
      </c>
      <c r="C106" s="46" t="s">
        <v>85</v>
      </c>
    </row>
    <row r="107" spans="2:3">
      <c r="B107" s="44" t="s">
        <v>134</v>
      </c>
      <c r="C107" s="2">
        <v>1</v>
      </c>
    </row>
    <row r="108" spans="2:3">
      <c r="B108" s="44" t="s">
        <v>135</v>
      </c>
      <c r="C108" s="2">
        <v>2</v>
      </c>
    </row>
    <row r="109" spans="2:3">
      <c r="B109" s="44" t="s">
        <v>136</v>
      </c>
      <c r="C109" s="2">
        <v>3</v>
      </c>
    </row>
    <row r="110" spans="2:3">
      <c r="B110" s="44" t="s">
        <v>137</v>
      </c>
      <c r="C110" s="2">
        <v>4</v>
      </c>
    </row>
    <row r="111" spans="2:3">
      <c r="B111" s="44" t="s">
        <v>138</v>
      </c>
      <c r="C111" s="2">
        <v>5</v>
      </c>
    </row>
    <row r="112" spans="2:3" ht="15.75">
      <c r="B112" s="43" t="s">
        <v>139</v>
      </c>
      <c r="C112" s="2">
        <v>6</v>
      </c>
    </row>
    <row r="114" spans="2:3">
      <c r="B114" s="1" t="s">
        <v>140</v>
      </c>
    </row>
    <row r="115" spans="2:3" ht="30">
      <c r="B115" s="46" t="s">
        <v>88</v>
      </c>
      <c r="C115" s="46" t="s">
        <v>85</v>
      </c>
    </row>
    <row r="116" spans="2:3">
      <c r="B116" s="42" t="s">
        <v>141</v>
      </c>
      <c r="C116" s="2">
        <v>1</v>
      </c>
    </row>
    <row r="117" spans="2:3">
      <c r="B117" s="42" t="s">
        <v>142</v>
      </c>
      <c r="C117" s="2">
        <v>2</v>
      </c>
    </row>
    <row r="118" spans="2:3">
      <c r="B118" s="42" t="s">
        <v>143</v>
      </c>
      <c r="C118" s="2">
        <v>3</v>
      </c>
    </row>
    <row r="119" spans="2:3">
      <c r="B119" s="42" t="s">
        <v>144</v>
      </c>
      <c r="C119" s="2">
        <v>4</v>
      </c>
    </row>
    <row r="120" spans="2:3">
      <c r="B120" s="42" t="s">
        <v>145</v>
      </c>
      <c r="C120" s="2">
        <v>5</v>
      </c>
    </row>
    <row r="121" spans="2:3">
      <c r="B121" s="42" t="s">
        <v>146</v>
      </c>
      <c r="C121" s="2">
        <v>6</v>
      </c>
    </row>
    <row r="123" spans="2:3">
      <c r="B123" s="1" t="s">
        <v>147</v>
      </c>
    </row>
    <row r="124" spans="2:3" ht="30">
      <c r="B124" s="46" t="s">
        <v>88</v>
      </c>
      <c r="C124" s="46" t="s">
        <v>85</v>
      </c>
    </row>
    <row r="125" spans="2:3">
      <c r="B125" s="44" t="s">
        <v>148</v>
      </c>
      <c r="C125" s="2">
        <v>1</v>
      </c>
    </row>
    <row r="126" spans="2:3">
      <c r="B126" s="44" t="s">
        <v>149</v>
      </c>
      <c r="C126" s="2">
        <v>2</v>
      </c>
    </row>
    <row r="127" spans="2:3">
      <c r="B127" s="44" t="s">
        <v>150</v>
      </c>
      <c r="C127" s="2">
        <v>3</v>
      </c>
    </row>
    <row r="128" spans="2:3">
      <c r="B128" s="44" t="s">
        <v>151</v>
      </c>
      <c r="C128" s="2">
        <v>4</v>
      </c>
    </row>
    <row r="129" spans="2:3">
      <c r="B129" s="44" t="s">
        <v>152</v>
      </c>
      <c r="C129" s="2">
        <v>5</v>
      </c>
    </row>
    <row r="130" spans="2:3">
      <c r="B130" s="44" t="s">
        <v>153</v>
      </c>
      <c r="C130" s="2">
        <v>6</v>
      </c>
    </row>
    <row r="132" spans="2:3">
      <c r="B132" s="1" t="s">
        <v>154</v>
      </c>
    </row>
    <row r="133" spans="2:3" ht="30">
      <c r="B133" s="46" t="s">
        <v>88</v>
      </c>
      <c r="C133" s="46" t="s">
        <v>85</v>
      </c>
    </row>
    <row r="134" spans="2:3">
      <c r="B134" s="44" t="s">
        <v>155</v>
      </c>
      <c r="C134" s="2">
        <v>1</v>
      </c>
    </row>
    <row r="135" spans="2:3">
      <c r="B135" s="44" t="s">
        <v>156</v>
      </c>
      <c r="C135" s="2">
        <v>2</v>
      </c>
    </row>
    <row r="136" spans="2:3">
      <c r="B136" s="44" t="s">
        <v>157</v>
      </c>
      <c r="C136" s="2">
        <v>3</v>
      </c>
    </row>
    <row r="137" spans="2:3">
      <c r="B137" s="44" t="s">
        <v>158</v>
      </c>
      <c r="C137" s="2">
        <v>4</v>
      </c>
    </row>
    <row r="138" spans="2:3">
      <c r="B138" s="44" t="s">
        <v>159</v>
      </c>
      <c r="C138" s="2">
        <v>5</v>
      </c>
    </row>
    <row r="139" spans="2:3">
      <c r="B139" s="44" t="s">
        <v>160</v>
      </c>
      <c r="C139" s="2">
        <v>6</v>
      </c>
    </row>
    <row r="141" spans="2:3">
      <c r="B141" s="1" t="s">
        <v>161</v>
      </c>
    </row>
    <row r="142" spans="2:3" ht="30">
      <c r="B142" s="46" t="s">
        <v>88</v>
      </c>
      <c r="C142" s="46" t="s">
        <v>85</v>
      </c>
    </row>
    <row r="143" spans="2:3">
      <c r="B143" s="42" t="s">
        <v>162</v>
      </c>
      <c r="C143" s="2">
        <v>1</v>
      </c>
    </row>
    <row r="144" spans="2:3">
      <c r="B144" s="42" t="s">
        <v>163</v>
      </c>
      <c r="C144" s="2">
        <v>2</v>
      </c>
    </row>
    <row r="145" spans="2:3">
      <c r="B145" s="42" t="s">
        <v>164</v>
      </c>
      <c r="C145" s="2">
        <v>3</v>
      </c>
    </row>
    <row r="146" spans="2:3">
      <c r="B146" s="42" t="s">
        <v>165</v>
      </c>
      <c r="C146" s="2">
        <v>4</v>
      </c>
    </row>
    <row r="147" spans="2:3">
      <c r="B147" s="42" t="s">
        <v>166</v>
      </c>
      <c r="C147" s="2">
        <v>5</v>
      </c>
    </row>
    <row r="148" spans="2:3">
      <c r="B148" s="42" t="s">
        <v>167</v>
      </c>
      <c r="C148" s="2">
        <v>6</v>
      </c>
    </row>
    <row r="150" spans="2:3">
      <c r="B150" s="1" t="s">
        <v>168</v>
      </c>
    </row>
    <row r="151" spans="2:3" ht="30">
      <c r="B151" s="46" t="s">
        <v>88</v>
      </c>
      <c r="C151" s="46" t="s">
        <v>85</v>
      </c>
    </row>
    <row r="152" spans="2:3">
      <c r="B152" s="42" t="s">
        <v>169</v>
      </c>
      <c r="C152" s="2">
        <v>1</v>
      </c>
    </row>
    <row r="153" spans="2:3">
      <c r="B153" s="42" t="s">
        <v>170</v>
      </c>
      <c r="C153" s="2">
        <v>2</v>
      </c>
    </row>
    <row r="154" spans="2:3">
      <c r="B154" s="42" t="s">
        <v>171</v>
      </c>
      <c r="C154" s="2">
        <v>3</v>
      </c>
    </row>
    <row r="155" spans="2:3">
      <c r="B155" s="42" t="s">
        <v>172</v>
      </c>
      <c r="C155" s="2">
        <v>4</v>
      </c>
    </row>
    <row r="156" spans="2:3">
      <c r="B156" s="42" t="s">
        <v>173</v>
      </c>
      <c r="C156" s="2">
        <v>5</v>
      </c>
    </row>
    <row r="157" spans="2:3">
      <c r="B157" s="42" t="s">
        <v>174</v>
      </c>
      <c r="C157" s="2">
        <v>6</v>
      </c>
    </row>
    <row r="159" spans="2:3">
      <c r="B159" s="1" t="s">
        <v>175</v>
      </c>
    </row>
    <row r="160" spans="2:3" ht="30">
      <c r="B160" s="46" t="s">
        <v>88</v>
      </c>
      <c r="C160" s="46" t="s">
        <v>85</v>
      </c>
    </row>
    <row r="161" spans="2:3">
      <c r="B161" s="42" t="s">
        <v>176</v>
      </c>
      <c r="C161" s="2">
        <v>1</v>
      </c>
    </row>
    <row r="162" spans="2:3">
      <c r="B162" s="42" t="s">
        <v>177</v>
      </c>
      <c r="C162" s="2">
        <v>2</v>
      </c>
    </row>
    <row r="163" spans="2:3">
      <c r="B163" s="42" t="s">
        <v>178</v>
      </c>
      <c r="C163" s="2">
        <v>3</v>
      </c>
    </row>
    <row r="164" spans="2:3">
      <c r="B164" s="42" t="s">
        <v>179</v>
      </c>
      <c r="C164" s="2">
        <v>4</v>
      </c>
    </row>
    <row r="165" spans="2:3">
      <c r="B165" s="42" t="s">
        <v>180</v>
      </c>
      <c r="C165" s="2">
        <v>5</v>
      </c>
    </row>
    <row r="166" spans="2:3">
      <c r="B166" s="42" t="s">
        <v>181</v>
      </c>
      <c r="C166" s="2">
        <v>6</v>
      </c>
    </row>
    <row r="168" spans="2:3">
      <c r="B168" s="1" t="s">
        <v>182</v>
      </c>
    </row>
    <row r="169" spans="2:3" ht="30">
      <c r="B169" s="46" t="s">
        <v>88</v>
      </c>
      <c r="C169" s="46" t="s">
        <v>85</v>
      </c>
    </row>
    <row r="170" spans="2:3">
      <c r="B170" s="42" t="s">
        <v>183</v>
      </c>
      <c r="C170" s="2">
        <v>1</v>
      </c>
    </row>
    <row r="171" spans="2:3">
      <c r="B171" s="42" t="s">
        <v>184</v>
      </c>
      <c r="C171" s="2">
        <v>2</v>
      </c>
    </row>
    <row r="172" spans="2:3">
      <c r="B172" s="42" t="s">
        <v>185</v>
      </c>
      <c r="C172" s="2">
        <v>3</v>
      </c>
    </row>
    <row r="173" spans="2:3">
      <c r="B173" s="42" t="s">
        <v>186</v>
      </c>
      <c r="C173" s="2">
        <v>4</v>
      </c>
    </row>
    <row r="174" spans="2:3">
      <c r="B174" s="42" t="s">
        <v>187</v>
      </c>
      <c r="C174" s="2">
        <v>5</v>
      </c>
    </row>
    <row r="175" spans="2:3">
      <c r="B175" s="42" t="s">
        <v>188</v>
      </c>
      <c r="C175" s="2">
        <v>6</v>
      </c>
    </row>
    <row r="177" spans="2:3">
      <c r="B177" s="1" t="s">
        <v>189</v>
      </c>
    </row>
    <row r="178" spans="2:3" ht="30">
      <c r="B178" s="46" t="s">
        <v>88</v>
      </c>
      <c r="C178" s="46" t="s">
        <v>85</v>
      </c>
    </row>
    <row r="179" spans="2:3" ht="29.25">
      <c r="B179" s="44" t="s">
        <v>190</v>
      </c>
      <c r="C179" s="2">
        <v>1</v>
      </c>
    </row>
    <row r="180" spans="2:3" ht="29.25">
      <c r="B180" s="44" t="s">
        <v>191</v>
      </c>
      <c r="C180" s="2">
        <v>2</v>
      </c>
    </row>
    <row r="181" spans="2:3" ht="29.25">
      <c r="B181" s="44" t="s">
        <v>192</v>
      </c>
      <c r="C181" s="2">
        <v>3</v>
      </c>
    </row>
    <row r="182" spans="2:3" ht="29.25">
      <c r="B182" s="44" t="s">
        <v>193</v>
      </c>
      <c r="C182" s="2">
        <v>4</v>
      </c>
    </row>
    <row r="183" spans="2:3" ht="43.5">
      <c r="B183" s="44" t="s">
        <v>194</v>
      </c>
      <c r="C183" s="2">
        <v>5</v>
      </c>
    </row>
    <row r="184" spans="2:3" ht="43.5">
      <c r="B184" s="44" t="s">
        <v>195</v>
      </c>
      <c r="C184" s="2">
        <v>6</v>
      </c>
    </row>
    <row r="186" spans="2:3" ht="29.25">
      <c r="B186" s="42" t="s">
        <v>196</v>
      </c>
      <c r="C186" s="2">
        <v>1</v>
      </c>
    </row>
    <row r="187" spans="2:3" ht="29.25">
      <c r="B187" s="42" t="s">
        <v>197</v>
      </c>
      <c r="C187" s="2">
        <v>2</v>
      </c>
    </row>
    <row r="188" spans="2:3" ht="29.25">
      <c r="B188" s="42" t="s">
        <v>198</v>
      </c>
      <c r="C188" s="2">
        <v>3</v>
      </c>
    </row>
    <row r="189" spans="2:3" ht="29.25">
      <c r="B189" s="42" t="s">
        <v>199</v>
      </c>
      <c r="C189" s="2">
        <v>4</v>
      </c>
    </row>
    <row r="190" spans="2:3" ht="29.25">
      <c r="B190" s="42" t="s">
        <v>200</v>
      </c>
      <c r="C190" s="2">
        <v>5</v>
      </c>
    </row>
    <row r="191" spans="2:3" ht="29.25">
      <c r="B191" s="42" t="s">
        <v>201</v>
      </c>
      <c r="C191" s="2">
        <v>6</v>
      </c>
    </row>
    <row r="193" spans="2:3">
      <c r="B193" s="1" t="s">
        <v>202</v>
      </c>
    </row>
    <row r="194" spans="2:3" ht="30">
      <c r="B194" s="46" t="s">
        <v>88</v>
      </c>
      <c r="C194" s="46" t="s">
        <v>85</v>
      </c>
    </row>
    <row r="195" spans="2:3">
      <c r="B195" s="44" t="s">
        <v>203</v>
      </c>
      <c r="C195" s="2">
        <v>1</v>
      </c>
    </row>
    <row r="196" spans="2:3">
      <c r="B196" s="44" t="s">
        <v>204</v>
      </c>
      <c r="C196" s="2">
        <v>2</v>
      </c>
    </row>
    <row r="197" spans="2:3">
      <c r="B197" s="44" t="s">
        <v>205</v>
      </c>
      <c r="C197" s="2">
        <v>3</v>
      </c>
    </row>
    <row r="198" spans="2:3">
      <c r="B198" s="44" t="s">
        <v>206</v>
      </c>
      <c r="C198" s="2">
        <v>4</v>
      </c>
    </row>
    <row r="199" spans="2:3">
      <c r="B199" s="44" t="s">
        <v>207</v>
      </c>
      <c r="C199" s="2">
        <v>5</v>
      </c>
    </row>
    <row r="200" spans="2:3">
      <c r="B200" s="44" t="s">
        <v>208</v>
      </c>
      <c r="C200" s="2">
        <v>6</v>
      </c>
    </row>
    <row r="202" spans="2:3">
      <c r="B202" s="1" t="s">
        <v>209</v>
      </c>
    </row>
    <row r="203" spans="2:3" ht="30">
      <c r="B203" s="46" t="s">
        <v>88</v>
      </c>
      <c r="C203" s="46" t="s">
        <v>85</v>
      </c>
    </row>
    <row r="204" spans="2:3">
      <c r="B204" s="42" t="s">
        <v>210</v>
      </c>
      <c r="C204" s="2">
        <v>1</v>
      </c>
    </row>
    <row r="205" spans="2:3">
      <c r="B205" s="42" t="s">
        <v>211</v>
      </c>
      <c r="C205" s="2">
        <v>2</v>
      </c>
    </row>
    <row r="206" spans="2:3">
      <c r="B206" s="42" t="s">
        <v>212</v>
      </c>
      <c r="C206" s="2">
        <v>3</v>
      </c>
    </row>
    <row r="207" spans="2:3">
      <c r="B207" s="42" t="s">
        <v>213</v>
      </c>
      <c r="C207" s="2">
        <v>4</v>
      </c>
    </row>
    <row r="208" spans="2:3">
      <c r="B208" s="42" t="s">
        <v>214</v>
      </c>
      <c r="C208" s="2">
        <v>5</v>
      </c>
    </row>
    <row r="209" spans="2:3">
      <c r="B209" s="42" t="s">
        <v>215</v>
      </c>
      <c r="C209" s="2">
        <v>6</v>
      </c>
    </row>
    <row r="211" spans="2:3">
      <c r="B211" s="1" t="s">
        <v>216</v>
      </c>
    </row>
    <row r="212" spans="2:3" ht="30">
      <c r="B212" s="46" t="s">
        <v>88</v>
      </c>
      <c r="C212" s="46" t="s">
        <v>85</v>
      </c>
    </row>
    <row r="213" spans="2:3">
      <c r="B213" s="44" t="s">
        <v>217</v>
      </c>
      <c r="C213" s="2">
        <v>1</v>
      </c>
    </row>
    <row r="214" spans="2:3">
      <c r="B214" s="44" t="s">
        <v>218</v>
      </c>
      <c r="C214" s="2">
        <v>2</v>
      </c>
    </row>
    <row r="215" spans="2:3">
      <c r="B215" s="44" t="s">
        <v>219</v>
      </c>
      <c r="C215" s="2">
        <v>3</v>
      </c>
    </row>
    <row r="216" spans="2:3" ht="29.25">
      <c r="B216" s="44" t="s">
        <v>220</v>
      </c>
      <c r="C216" s="2">
        <v>4</v>
      </c>
    </row>
    <row r="217" spans="2:3" ht="29.25">
      <c r="B217" s="44" t="s">
        <v>221</v>
      </c>
      <c r="C217" s="2">
        <v>5</v>
      </c>
    </row>
    <row r="218" spans="2:3" ht="29.25">
      <c r="B218" s="44" t="s">
        <v>222</v>
      </c>
      <c r="C218" s="2">
        <v>6</v>
      </c>
    </row>
    <row r="220" spans="2:3">
      <c r="B220" s="1" t="s">
        <v>223</v>
      </c>
    </row>
    <row r="221" spans="2:3" ht="30">
      <c r="B221" s="46" t="s">
        <v>88</v>
      </c>
      <c r="C221" s="46" t="s">
        <v>85</v>
      </c>
    </row>
    <row r="222" spans="2:3">
      <c r="B222" s="42" t="s">
        <v>224</v>
      </c>
      <c r="C222" s="2">
        <v>1</v>
      </c>
    </row>
    <row r="223" spans="2:3">
      <c r="B223" s="42" t="s">
        <v>225</v>
      </c>
      <c r="C223" s="2">
        <v>2</v>
      </c>
    </row>
    <row r="224" spans="2:3">
      <c r="B224" s="42" t="s">
        <v>226</v>
      </c>
      <c r="C224" s="2">
        <v>3</v>
      </c>
    </row>
    <row r="225" spans="2:3">
      <c r="B225" s="42" t="s">
        <v>227</v>
      </c>
      <c r="C225" s="2">
        <v>4</v>
      </c>
    </row>
    <row r="226" spans="2:3">
      <c r="B226" s="42" t="s">
        <v>228</v>
      </c>
      <c r="C226" s="2">
        <v>5</v>
      </c>
    </row>
    <row r="227" spans="2:3">
      <c r="B227" s="42" t="s">
        <v>229</v>
      </c>
      <c r="C227" s="2">
        <v>6</v>
      </c>
    </row>
    <row r="229" spans="2:3">
      <c r="B229" s="1" t="s">
        <v>230</v>
      </c>
    </row>
    <row r="230" spans="2:3" ht="30">
      <c r="B230" s="46" t="s">
        <v>88</v>
      </c>
      <c r="C230" s="46" t="s">
        <v>85</v>
      </c>
    </row>
    <row r="231" spans="2:3">
      <c r="B231" s="44" t="s">
        <v>231</v>
      </c>
      <c r="C231" s="2">
        <v>1</v>
      </c>
    </row>
    <row r="232" spans="2:3">
      <c r="B232" s="44" t="s">
        <v>232</v>
      </c>
      <c r="C232" s="2">
        <v>2</v>
      </c>
    </row>
    <row r="233" spans="2:3">
      <c r="B233" s="44" t="s">
        <v>233</v>
      </c>
      <c r="C233" s="2">
        <v>3</v>
      </c>
    </row>
    <row r="234" spans="2:3">
      <c r="B234" s="44" t="s">
        <v>234</v>
      </c>
      <c r="C234" s="2">
        <v>4</v>
      </c>
    </row>
    <row r="235" spans="2:3">
      <c r="B235" s="44" t="s">
        <v>235</v>
      </c>
      <c r="C235" s="2">
        <v>5</v>
      </c>
    </row>
    <row r="236" spans="2:3">
      <c r="B236" s="44" t="s">
        <v>236</v>
      </c>
      <c r="C236" s="2">
        <v>6</v>
      </c>
    </row>
    <row r="238" spans="2:3">
      <c r="B238" s="1" t="s">
        <v>237</v>
      </c>
    </row>
    <row r="239" spans="2:3" ht="30">
      <c r="B239" s="46" t="s">
        <v>88</v>
      </c>
      <c r="C239" s="46" t="s">
        <v>85</v>
      </c>
    </row>
    <row r="240" spans="2:3">
      <c r="B240" s="42" t="s">
        <v>238</v>
      </c>
      <c r="C240" s="2">
        <v>1</v>
      </c>
    </row>
    <row r="241" spans="2:3">
      <c r="B241" s="42" t="s">
        <v>239</v>
      </c>
      <c r="C241" s="2">
        <v>2</v>
      </c>
    </row>
    <row r="242" spans="2:3">
      <c r="B242" s="42" t="s">
        <v>240</v>
      </c>
      <c r="C242" s="2">
        <v>3</v>
      </c>
    </row>
    <row r="243" spans="2:3">
      <c r="B243" s="42" t="s">
        <v>241</v>
      </c>
      <c r="C243" s="2">
        <v>4</v>
      </c>
    </row>
    <row r="244" spans="2:3">
      <c r="B244" s="42" t="s">
        <v>242</v>
      </c>
      <c r="C244" s="2">
        <v>5</v>
      </c>
    </row>
    <row r="245" spans="2:3">
      <c r="B245" s="42" t="s">
        <v>243</v>
      </c>
      <c r="C245" s="2">
        <v>6</v>
      </c>
    </row>
    <row r="247" spans="2:3">
      <c r="B247" s="1" t="s">
        <v>244</v>
      </c>
    </row>
    <row r="248" spans="2:3" ht="30">
      <c r="B248" s="46" t="s">
        <v>88</v>
      </c>
      <c r="C248" s="46" t="s">
        <v>85</v>
      </c>
    </row>
    <row r="249" spans="2:3">
      <c r="B249" s="42" t="s">
        <v>245</v>
      </c>
      <c r="C249" s="2">
        <v>1</v>
      </c>
    </row>
    <row r="250" spans="2:3">
      <c r="B250" s="42" t="s">
        <v>246</v>
      </c>
      <c r="C250" s="2">
        <v>2</v>
      </c>
    </row>
    <row r="251" spans="2:3">
      <c r="B251" s="42" t="s">
        <v>247</v>
      </c>
      <c r="C251" s="2">
        <v>3</v>
      </c>
    </row>
    <row r="252" spans="2:3">
      <c r="B252" s="42" t="s">
        <v>248</v>
      </c>
      <c r="C252" s="2">
        <v>4</v>
      </c>
    </row>
    <row r="253" spans="2:3" ht="15.75">
      <c r="B253" s="45" t="s">
        <v>249</v>
      </c>
      <c r="C253" s="2">
        <v>5</v>
      </c>
    </row>
    <row r="254" spans="2:3">
      <c r="B254" s="42" t="s">
        <v>250</v>
      </c>
      <c r="C254" s="2">
        <v>6</v>
      </c>
    </row>
    <row r="256" spans="2:3">
      <c r="B256" s="1" t="s">
        <v>251</v>
      </c>
    </row>
    <row r="257" spans="2:3" ht="30">
      <c r="B257" s="46" t="s">
        <v>88</v>
      </c>
      <c r="C257" s="46" t="s">
        <v>85</v>
      </c>
    </row>
    <row r="258" spans="2:3">
      <c r="B258" s="42" t="s">
        <v>252</v>
      </c>
      <c r="C258" s="2">
        <v>1</v>
      </c>
    </row>
    <row r="259" spans="2:3">
      <c r="B259" s="42" t="s">
        <v>253</v>
      </c>
      <c r="C259" s="2">
        <v>2</v>
      </c>
    </row>
    <row r="260" spans="2:3">
      <c r="B260" s="42" t="s">
        <v>254</v>
      </c>
      <c r="C260" s="2">
        <v>3</v>
      </c>
    </row>
    <row r="261" spans="2:3">
      <c r="B261" s="42" t="s">
        <v>255</v>
      </c>
      <c r="C261" s="2">
        <v>4</v>
      </c>
    </row>
    <row r="262" spans="2:3">
      <c r="B262" s="42" t="s">
        <v>256</v>
      </c>
      <c r="C262" s="2">
        <v>5</v>
      </c>
    </row>
    <row r="263" spans="2:3" ht="15.75">
      <c r="B263" s="45" t="s">
        <v>257</v>
      </c>
      <c r="C263" s="2">
        <v>6</v>
      </c>
    </row>
    <row r="265" spans="2:3">
      <c r="B265" s="1" t="s">
        <v>258</v>
      </c>
    </row>
    <row r="266" spans="2:3" ht="30">
      <c r="B266" s="46" t="s">
        <v>88</v>
      </c>
      <c r="C266" s="46" t="s">
        <v>85</v>
      </c>
    </row>
    <row r="267" spans="2:3">
      <c r="B267" s="44" t="s">
        <v>259</v>
      </c>
      <c r="C267" s="2">
        <v>1</v>
      </c>
    </row>
    <row r="268" spans="2:3">
      <c r="B268" s="42" t="s">
        <v>260</v>
      </c>
      <c r="C268" s="2">
        <v>2</v>
      </c>
    </row>
    <row r="269" spans="2:3">
      <c r="B269" s="42" t="s">
        <v>261</v>
      </c>
      <c r="C269" s="2">
        <v>3</v>
      </c>
    </row>
    <row r="270" spans="2:3">
      <c r="B270" s="42" t="s">
        <v>262</v>
      </c>
      <c r="C270" s="2">
        <v>4</v>
      </c>
    </row>
    <row r="271" spans="2:3">
      <c r="B271" s="42" t="s">
        <v>263</v>
      </c>
      <c r="C271" s="2">
        <v>5</v>
      </c>
    </row>
    <row r="272" spans="2:3">
      <c r="B272" s="42" t="s">
        <v>264</v>
      </c>
      <c r="C272" s="2">
        <v>6</v>
      </c>
    </row>
    <row r="274" spans="2:3">
      <c r="B274" s="1" t="s">
        <v>265</v>
      </c>
    </row>
    <row r="275" spans="2:3" ht="30">
      <c r="B275" s="46" t="s">
        <v>88</v>
      </c>
      <c r="C275" s="46" t="s">
        <v>85</v>
      </c>
    </row>
    <row r="276" spans="2:3">
      <c r="B276" s="42" t="s">
        <v>266</v>
      </c>
      <c r="C276" s="2">
        <v>1</v>
      </c>
    </row>
    <row r="277" spans="2:3">
      <c r="B277" s="42" t="s">
        <v>267</v>
      </c>
      <c r="C277" s="2">
        <v>2</v>
      </c>
    </row>
    <row r="278" spans="2:3">
      <c r="B278" s="42" t="s">
        <v>268</v>
      </c>
      <c r="C278" s="2">
        <v>3</v>
      </c>
    </row>
    <row r="279" spans="2:3">
      <c r="B279" s="42" t="s">
        <v>269</v>
      </c>
      <c r="C279" s="2">
        <v>4</v>
      </c>
    </row>
    <row r="280" spans="2:3">
      <c r="B280" s="42" t="s">
        <v>270</v>
      </c>
      <c r="C280" s="2">
        <v>5</v>
      </c>
    </row>
    <row r="281" spans="2:3">
      <c r="B281" s="42" t="s">
        <v>271</v>
      </c>
      <c r="C281" s="2">
        <v>6</v>
      </c>
    </row>
    <row r="283" spans="2:3">
      <c r="B283" s="1" t="s">
        <v>272</v>
      </c>
    </row>
    <row r="284" spans="2:3" ht="30">
      <c r="B284" s="46" t="s">
        <v>88</v>
      </c>
      <c r="C284" s="46" t="s">
        <v>85</v>
      </c>
    </row>
    <row r="285" spans="2:3">
      <c r="B285" s="42" t="s">
        <v>273</v>
      </c>
      <c r="C285" s="2">
        <v>1</v>
      </c>
    </row>
    <row r="286" spans="2:3">
      <c r="B286" s="42" t="s">
        <v>274</v>
      </c>
      <c r="C286" s="2">
        <v>2</v>
      </c>
    </row>
    <row r="287" spans="2:3">
      <c r="B287" s="42" t="s">
        <v>275</v>
      </c>
      <c r="C287" s="2">
        <v>3</v>
      </c>
    </row>
    <row r="288" spans="2:3">
      <c r="B288" s="42" t="s">
        <v>276</v>
      </c>
      <c r="C288" s="2">
        <v>4</v>
      </c>
    </row>
    <row r="289" spans="2:3">
      <c r="B289" s="42" t="s">
        <v>277</v>
      </c>
      <c r="C289" s="2">
        <v>5</v>
      </c>
    </row>
    <row r="290" spans="2:3">
      <c r="B290" s="42" t="s">
        <v>278</v>
      </c>
      <c r="C290" s="2">
        <v>6</v>
      </c>
    </row>
    <row r="292" spans="2:3">
      <c r="B292" s="1" t="s">
        <v>279</v>
      </c>
    </row>
    <row r="293" spans="2:3" ht="30">
      <c r="B293" s="46" t="s">
        <v>88</v>
      </c>
      <c r="C293" s="46" t="s">
        <v>85</v>
      </c>
    </row>
    <row r="294" spans="2:3">
      <c r="B294" s="42" t="s">
        <v>280</v>
      </c>
      <c r="C294" s="2">
        <v>1</v>
      </c>
    </row>
    <row r="295" spans="2:3">
      <c r="B295" s="42" t="s">
        <v>281</v>
      </c>
      <c r="C295" s="2">
        <v>2</v>
      </c>
    </row>
    <row r="296" spans="2:3">
      <c r="B296" s="42" t="s">
        <v>282</v>
      </c>
      <c r="C296" s="2">
        <v>3</v>
      </c>
    </row>
    <row r="297" spans="2:3">
      <c r="B297" s="42" t="s">
        <v>283</v>
      </c>
      <c r="C297" s="2">
        <v>4</v>
      </c>
    </row>
    <row r="298" spans="2:3">
      <c r="B298" s="42" t="s">
        <v>284</v>
      </c>
      <c r="C298" s="2">
        <v>5</v>
      </c>
    </row>
    <row r="299" spans="2:3">
      <c r="B299" s="42" t="s">
        <v>285</v>
      </c>
      <c r="C299" s="2">
        <v>6</v>
      </c>
    </row>
    <row r="301" spans="2:3">
      <c r="B301" s="1" t="s">
        <v>286</v>
      </c>
    </row>
    <row r="302" spans="2:3" ht="30">
      <c r="B302" s="46" t="s">
        <v>88</v>
      </c>
      <c r="C302" s="46" t="s">
        <v>85</v>
      </c>
    </row>
    <row r="303" spans="2:3">
      <c r="B303" s="42" t="s">
        <v>287</v>
      </c>
      <c r="C303" s="2">
        <v>1</v>
      </c>
    </row>
    <row r="304" spans="2:3">
      <c r="B304" s="42" t="s">
        <v>288</v>
      </c>
      <c r="C304" s="2">
        <v>2</v>
      </c>
    </row>
    <row r="305" spans="2:3">
      <c r="B305" s="42" t="s">
        <v>289</v>
      </c>
      <c r="C305" s="2">
        <v>3</v>
      </c>
    </row>
    <row r="306" spans="2:3">
      <c r="B306" s="42" t="s">
        <v>290</v>
      </c>
      <c r="C306" s="2">
        <v>4</v>
      </c>
    </row>
    <row r="307" spans="2:3">
      <c r="B307" s="42" t="s">
        <v>291</v>
      </c>
      <c r="C307" s="2">
        <v>5</v>
      </c>
    </row>
    <row r="308" spans="2:3">
      <c r="B308" s="42" t="s">
        <v>292</v>
      </c>
      <c r="C308" s="2">
        <v>6</v>
      </c>
    </row>
    <row r="310" spans="2:3">
      <c r="B310" s="1" t="s">
        <v>293</v>
      </c>
    </row>
    <row r="311" spans="2:3" ht="30">
      <c r="B311" s="46" t="s">
        <v>88</v>
      </c>
      <c r="C311" s="46" t="s">
        <v>85</v>
      </c>
    </row>
    <row r="312" spans="2:3">
      <c r="B312" s="42" t="s">
        <v>294</v>
      </c>
      <c r="C312" s="2">
        <v>1</v>
      </c>
    </row>
    <row r="313" spans="2:3" ht="15.75">
      <c r="B313" s="45" t="s">
        <v>295</v>
      </c>
      <c r="C313" s="2">
        <v>2</v>
      </c>
    </row>
    <row r="314" spans="2:3">
      <c r="B314" s="42" t="s">
        <v>296</v>
      </c>
      <c r="C314" s="2">
        <v>3</v>
      </c>
    </row>
    <row r="315" spans="2:3">
      <c r="B315" s="42" t="s">
        <v>297</v>
      </c>
      <c r="C315" s="2">
        <v>4</v>
      </c>
    </row>
    <row r="316" spans="2:3" ht="29.25">
      <c r="B316" s="42" t="s">
        <v>298</v>
      </c>
      <c r="C316" s="2">
        <v>5</v>
      </c>
    </row>
    <row r="317" spans="2:3" ht="30.75">
      <c r="B317" s="45" t="s">
        <v>299</v>
      </c>
      <c r="C317" s="2">
        <v>6</v>
      </c>
    </row>
    <row r="319" spans="2:3">
      <c r="B319" s="1" t="s">
        <v>300</v>
      </c>
    </row>
    <row r="320" spans="2:3" ht="30">
      <c r="B320" s="46" t="s">
        <v>88</v>
      </c>
      <c r="C320" s="46" t="s">
        <v>85</v>
      </c>
    </row>
    <row r="321" spans="2:3">
      <c r="B321" s="42" t="s">
        <v>301</v>
      </c>
      <c r="C321" s="2">
        <v>1</v>
      </c>
    </row>
    <row r="322" spans="2:3">
      <c r="B322" s="42" t="s">
        <v>302</v>
      </c>
      <c r="C322" s="2">
        <v>2</v>
      </c>
    </row>
    <row r="323" spans="2:3">
      <c r="B323" s="42" t="s">
        <v>303</v>
      </c>
      <c r="C323" s="2">
        <v>3</v>
      </c>
    </row>
    <row r="324" spans="2:3">
      <c r="B324" s="42" t="s">
        <v>304</v>
      </c>
      <c r="C324" s="2">
        <v>4</v>
      </c>
    </row>
    <row r="325" spans="2:3">
      <c r="B325" s="42" t="s">
        <v>305</v>
      </c>
      <c r="C325" s="2">
        <v>5</v>
      </c>
    </row>
    <row r="326" spans="2:3">
      <c r="B326" s="42" t="s">
        <v>306</v>
      </c>
      <c r="C326" s="2">
        <v>6</v>
      </c>
    </row>
    <row r="328" spans="2:3">
      <c r="B328" s="1" t="s">
        <v>307</v>
      </c>
    </row>
    <row r="329" spans="2:3" ht="30">
      <c r="B329" s="46" t="s">
        <v>88</v>
      </c>
      <c r="C329" s="46" t="s">
        <v>85</v>
      </c>
    </row>
    <row r="330" spans="2:3">
      <c r="B330" s="42" t="s">
        <v>308</v>
      </c>
      <c r="C330" s="2">
        <v>1</v>
      </c>
    </row>
    <row r="331" spans="2:3">
      <c r="B331" s="42" t="s">
        <v>309</v>
      </c>
      <c r="C331" s="2">
        <v>2</v>
      </c>
    </row>
    <row r="332" spans="2:3">
      <c r="B332" s="42" t="s">
        <v>310</v>
      </c>
      <c r="C332" s="2">
        <v>3</v>
      </c>
    </row>
    <row r="333" spans="2:3">
      <c r="B333" s="42" t="s">
        <v>311</v>
      </c>
      <c r="C333" s="2">
        <v>4</v>
      </c>
    </row>
    <row r="334" spans="2:3">
      <c r="B334" s="42" t="s">
        <v>312</v>
      </c>
      <c r="C334" s="2">
        <v>5</v>
      </c>
    </row>
    <row r="335" spans="2:3">
      <c r="B335" s="42" t="s">
        <v>313</v>
      </c>
      <c r="C335" s="2">
        <v>6</v>
      </c>
    </row>
    <row r="337" spans="2:3">
      <c r="B337" s="1" t="s">
        <v>314</v>
      </c>
    </row>
    <row r="338" spans="2:3" ht="30">
      <c r="B338" s="46" t="s">
        <v>88</v>
      </c>
      <c r="C338" s="46" t="s">
        <v>85</v>
      </c>
    </row>
    <row r="339" spans="2:3">
      <c r="B339" s="42" t="s">
        <v>315</v>
      </c>
      <c r="C339" s="2">
        <v>1</v>
      </c>
    </row>
    <row r="340" spans="2:3">
      <c r="B340" s="42" t="s">
        <v>316</v>
      </c>
      <c r="C340" s="2">
        <v>2</v>
      </c>
    </row>
    <row r="341" spans="2:3">
      <c r="B341" s="42" t="s">
        <v>317</v>
      </c>
      <c r="C341" s="2">
        <v>3</v>
      </c>
    </row>
    <row r="342" spans="2:3">
      <c r="B342" s="42" t="s">
        <v>318</v>
      </c>
      <c r="C342" s="2">
        <v>4</v>
      </c>
    </row>
    <row r="343" spans="2:3" ht="29.25">
      <c r="B343" s="42" t="s">
        <v>319</v>
      </c>
      <c r="C343" s="2">
        <v>5</v>
      </c>
    </row>
    <row r="344" spans="2:3" ht="29.25">
      <c r="B344" s="42" t="s">
        <v>320</v>
      </c>
      <c r="C344" s="2">
        <v>6</v>
      </c>
    </row>
  </sheetData>
  <sheetProtection password="C14D" sheet="1" objects="1" scenarios="1"/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REKOD PRESTASI KELAS</vt:lpstr>
      <vt:lpstr>LAPORAN MURID(INVIDIDU)</vt:lpstr>
      <vt:lpstr>DATA PERNYATAAN STANDARD</vt:lpstr>
      <vt:lpstr>DATA</vt:lpstr>
      <vt:lpstr>DATA2</vt:lpstr>
      <vt:lpstr>datadskp1</vt:lpstr>
      <vt:lpstr>datadskp2</vt:lpstr>
      <vt:lpstr>DATADSKP3</vt:lpstr>
      <vt:lpstr>DATAMURID</vt:lpstr>
      <vt:lpstr>DSKPBA</vt:lpstr>
      <vt:lpstr>DSKPT4</vt:lpstr>
      <vt:lpstr>lisan</vt:lpstr>
      <vt:lpstr>'LAPORAN MURID(INVIDIDU)'!Print_Area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Mior Syazril Mohamed Sapawi</dc:creator>
  <cp:lastModifiedBy>Pc User</cp:lastModifiedBy>
  <cp:lastPrinted>2013-08-22T00:40:37Z</cp:lastPrinted>
  <dcterms:created xsi:type="dcterms:W3CDTF">2013-08-15T06:43:14Z</dcterms:created>
  <dcterms:modified xsi:type="dcterms:W3CDTF">2019-03-15T10:16:00Z</dcterms:modified>
</cp:coreProperties>
</file>