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PELAPORAN'!$A$1:$Q$40</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H26" i="4"/>
  <c r="G26" i="4"/>
  <c r="F26" i="4"/>
  <c r="P8" i="4"/>
  <c r="O8" i="4"/>
  <c r="N8" i="4"/>
  <c r="H8" i="4"/>
  <c r="G8" i="4"/>
  <c r="F8" i="4"/>
  <c r="B20" i="2"/>
  <c r="M3" i="4" l="1"/>
  <c r="I4" i="4"/>
  <c r="I3" i="4"/>
  <c r="K9" i="2" l="1"/>
  <c r="K8" i="2"/>
  <c r="K7" i="2"/>
  <c r="E15" i="2" s="1"/>
  <c r="E17" i="2" s="1"/>
  <c r="F15" i="2" l="1"/>
  <c r="D11" i="2"/>
  <c r="A1" i="4"/>
  <c r="B6" i="4"/>
  <c r="J6" i="4"/>
  <c r="C8" i="4"/>
  <c r="D8" i="4"/>
  <c r="E8" i="4"/>
  <c r="K8" i="4"/>
  <c r="L8" i="4"/>
  <c r="M8" i="4"/>
  <c r="B24" i="4"/>
  <c r="C26" i="4"/>
  <c r="D26" i="4"/>
  <c r="E26"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G39" i="4"/>
  <c r="O21" i="4"/>
  <c r="G21" i="4"/>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<sst xmlns="http://schemas.openxmlformats.org/spreadsheetml/2006/main" count="191" uniqueCount="124">
  <si>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</si>
  <si>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</si>
  <si>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</si>
  <si>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</si>
  <si>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</si>
  <si>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</si>
  <si>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</si>
  <si>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</si>
  <si>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</si>
  <si>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</si>
  <si>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</si>
  <si>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</si>
  <si>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</si>
  <si>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</si>
  <si>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</si>
  <si>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</si>
  <si>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</si>
  <si>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</si>
  <si>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</si>
  <si>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</si>
  <si>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</si>
  <si>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</si>
  <si>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</si>
  <si>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</si>
  <si>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</si>
  <si>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</si>
  <si>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</si>
  <si>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</si>
  <si>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</si>
  <si>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</si>
  <si>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</si>
  <si>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</si>
  <si>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</si>
  <si>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</si>
  <si>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</si>
  <si>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</si>
  <si>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</si>
  <si>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</si>
  <si>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</si>
  <si>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</si>
  <si>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KESELURUHAN</t>
  </si>
  <si>
    <t>BAHASA MELAYU</t>
  </si>
  <si>
    <t>GURU BESAR</t>
  </si>
  <si>
    <t>EN. TAN KAR HOCK</t>
  </si>
  <si>
    <t>PN. SUZILA MOHAMED</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</si>
  <si>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</si>
  <si>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</si>
  <si>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</si>
  <si>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</si>
  <si>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</si>
  <si>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</si>
  <si>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</si>
  <si>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</si>
  <si>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</si>
  <si>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</si>
  <si>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</si>
  <si>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</si>
  <si>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</si>
  <si>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</si>
  <si>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</si>
  <si>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</si>
  <si>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</si>
  <si>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</si>
  <si>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</si>
  <si>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</si>
  <si>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</si>
  <si>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</si>
  <si>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</si>
  <si>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</si>
  <si>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</si>
  <si>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</si>
  <si>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</si>
  <si>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</si>
  <si>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</si>
  <si>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</si>
  <si>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</si>
  <si>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</si>
  <si>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</si>
  <si>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</si>
  <si>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</si>
  <si>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</si>
  <si>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</si>
  <si>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</si>
  <si>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</si>
  <si>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SMK GHAFAR BABA</t>
  </si>
  <si>
    <t>MASJID TANAH</t>
  </si>
  <si>
    <t>MELAKA</t>
  </si>
  <si>
    <t>KEMAHIRAN MENDENGAR DAN BERTUTUR</t>
  </si>
  <si>
    <t>KEMAHIRAN MEMBACA</t>
  </si>
  <si>
    <t>KEMAHIRAN MENULIS</t>
  </si>
  <si>
    <t xml:space="preserve">Murid mempamerkan tahap pengetahuan bahasa dan kecekapan berbahasa yang sangat lemah, sangat terhad dan memerlukan banyak bimbingan, panduan dan latihan dalam kemahiran bahasa. </t>
  </si>
  <si>
    <t xml:space="preserve">Murid mempamerkan tahap pengetahuan bahasa dan kecekapan berbahasa yang lemah, terhad dan memerlukan sedikit bimbingan, panduan, dan latihan dalam kemahiran bahasa. </t>
  </si>
  <si>
    <t xml:space="preserve">Murid berupaya mempamerkan tahap pengetahuan bahasa dan kecekapan berbahasa yang sederhana dan berupaya mengungkapkan idea serta menguasai kemahiran berfikir yang asas tanpa bimbingan dalam kemahiran bahasa. </t>
  </si>
  <si>
    <t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t>
  </si>
  <si>
    <t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</si>
  <si>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</si>
  <si>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 xml:space="preserve">Pentaksiran atau penilaian perlu dilakukan sepanjang masa semasa proses PdP berlaku yang berfokuskan kepada sesuatu standard pembelajaran yang dipilih ketika proses sesuatu PdP. Tercapai atau tidak sesuatu tahap penguasaan  boleh dikenal pasti melalui objektif PdP berdasarkan standard pembelajaran yang dipilih. Murid yang tidak mencapai objektif standard pembelajaran tersebut akan diulang ajar oleh guru. </t>
  </si>
  <si>
    <t xml:space="preserve">Tahap Penguasaan murid akan ditentukan melalui pentaksiran atau penilaian yang dilakukan oleh guru semasa proses PdP. Sebagai bukti pentaksiran tahap penguasaan murid telah dilakukan, guru boleh merekodkan atau mencatat tahap penguasaan tersebut untuk membantu guru mengisi templat pelaporan yang disediakan.  Templat pelaporan ini terdiri daripada tiga kemahiran dalam  tiga lajur iaitu kemahiran mendengar dan bertutur, kemahiran membaca dan kemahiran menulis yang dibina berasaskan standard pembelajaran bagi setiap kemahiran bahasa. </t>
  </si>
  <si>
    <t xml:space="preserve">Bagi tujuan pelaporan, guru hendaklah mengisi templat pelaporan yang disediakan oleh KPM sebanyak dua kali setahun iaitu pertengahan dan akhir tahun. Guru hendaklah memilih option di sebelah kanan bahagian atas halaman untuk menentukan pertengahan atau akhir tahun. </t>
  </si>
  <si>
    <t xml:space="preserve">Tahap penguasaan yang terbaik  dilaporkan di dalam templat pelaporan tersebut bagi setiap kemahiran bahasa iaitu kemahiran mendengar dan bertutur, kemahiran membaca dan kemahiran menulis. Pelaporan ini sebagai rekod prestasi  keseluruhan kemahiran bahasa yang patut dikuasai oleh setiap murid. Tahap Penguasaan ini ditentukan melalui pertimbangan profesional guru berasaskan setiap standard pembelajaran  yang dipelajari oleh murid. Pernyataan setiap Tahap Penguasaan tersebut tercatat pada data Pernyataan Tahap Penguasaan. </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</si>
  <si>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Ia dilaksanakan secara formatif dan sumatif dengan pelbagai pendekatan dan kaedah bagi mengenal pasti perkembangan pembelajaran murid secara keseluruhan.</t>
  </si>
  <si>
    <t xml:space="preserve">PENENTUAN TAHAP PENGUASAAN </t>
  </si>
  <si>
    <r>
      <t>(</t>
    </r>
    <r>
      <rPr>
        <b/>
        <sz val="11"/>
        <rFont val="Calibri"/>
        <family val="2"/>
      </rPr>
      <t>Nota</t>
    </r>
    <r>
      <rPr>
        <sz val="11"/>
        <rFont val="Calibri"/>
        <family val="2"/>
      </rPr>
      <t>: Pegawai mata pelajaran boleh menambah teks lain di dalam ruang ini tetapi 5 perkara di atas hendaklah dikekalkan)</t>
    </r>
  </si>
  <si>
    <t>BAHASA MELAYU TINGKATAN 4</t>
  </si>
  <si>
    <t>TINGKATAN 4 AMANAH</t>
  </si>
  <si>
    <r>
      <t>Mendengar, memahami dan memberikan respons terhadap pelbagai ujaran, maklumat, isu semasa dan karya;  bersoal jawab; mengemukakan idea serta menyatakan pandangan dalam pelbagai ruang perbincangan dengan ayat yang betul dan  intonasi yang sesuai pada</t>
    </r>
    <r>
      <rPr>
        <b/>
        <sz val="11"/>
        <color indexed="8"/>
        <rFont val="Arial"/>
        <family val="2"/>
      </rPr>
      <t xml:space="preserve"> tahap sangat terhad.</t>
    </r>
  </si>
  <si>
    <r>
      <t xml:space="preserve">Mendengar, memahami dan memberikan respons yang betul dan sesuai terhadap pelbagai ujaran, maklumat, isu semasa dan karya;  bersoal jawab; mengemukakan idea serta menyatakan pandangan dalam pelbagai ruang perbincangan dengan ayat yang betul dan  intonasi yang sesuai pada </t>
    </r>
    <r>
      <rPr>
        <b/>
        <sz val="11"/>
        <color indexed="8"/>
        <rFont val="Arial"/>
        <family val="2"/>
      </rPr>
      <t>tahap terhad.</t>
    </r>
  </si>
  <si>
    <r>
      <t>Mendengar, memahami dan memberikan respons yang betul dan sesuai terhadap pelbagai ujaran, maklumat, isu semasa dan karya;  bersoal jawab; mengemukakan idea untuk menyelesaikan masalah serta menyampaikan pendapat yang rasional dalam pelbagai ruang perbincangan dengan yakin, betul dan jelas menggunakan  intonasi yang sesuai dan ayat yang gramatis pada</t>
    </r>
    <r>
      <rPr>
        <b/>
        <sz val="11"/>
        <color indexed="8"/>
        <rFont val="Arial"/>
        <family val="2"/>
      </rPr>
      <t xml:space="preserve"> tahap memuaskan. </t>
    </r>
  </si>
  <si>
    <r>
      <t>Mendengar, memahami dan memberikan respons yang betul dan sesuai terhadap pelbagai ujaran, maklumat, isu semasa dan karya;  bersoal jawab; mengemukakan idea untuk menyelesaikan masalah serta menyampaikan pendapat yang rasional dalam pelbagai ruang perbincangan dengan yakin, betul dan jelas menggunakan  intonasi yang sesuai dan ayat yang gramatis pada</t>
    </r>
    <r>
      <rPr>
        <b/>
        <sz val="11"/>
        <color indexed="8"/>
        <rFont val="Arial"/>
        <family val="2"/>
      </rPr>
      <t xml:space="preserve"> tahap kukuh.</t>
    </r>
  </si>
  <si>
    <r>
      <t xml:space="preserve">Mendengar, memahami dan memberikan respons yang betul dan sesuai terhadap pelbagai ujaran, maklumat, isu semasa dan karya;  bersoal jawab; mengemukakan idea untuk menyelesaikan masalah serta menyampaikan pendapat yang rasional dalam pelbagai ruang perbincangan dengan yakin, betul dan jelas menggunakan  intonasi yang sesuai dan ayat yang gramatis pada </t>
    </r>
    <r>
      <rPr>
        <b/>
        <sz val="11"/>
        <color indexed="8"/>
        <rFont val="Arial"/>
        <family val="2"/>
      </rPr>
      <t>tahap tekal dan terperinci.</t>
    </r>
  </si>
  <si>
    <r>
      <t xml:space="preserve">Mendengar, memahami dan memberikan respons yang betul dan sesuai terhadap pelbagai ujaran, maklumat, isu semasa dan karya;  bersoal jawab; mengemukakan idea untuk menyelesaikan masalah serta menyampaikan pendapat yang rasional dalam pelbagai ruang perbincangan dengan yakin, betul dan jelas menggunakan  intonasi yang sesuai dan ayat yang gramatis pada </t>
    </r>
    <r>
      <rPr>
        <b/>
        <sz val="11"/>
        <color indexed="8"/>
        <rFont val="Arial"/>
        <family val="2"/>
      </rPr>
      <t>tahap tekal, terperinci dan menjadi teladan.</t>
    </r>
  </si>
  <si>
    <r>
      <t xml:space="preserve">Membaca, memahami maklumat dan menyatakan bentuk serta kandungan teks untuk membuat kesimpulan, menyatakan pendapat tentang bahan, masalah dan pandangan tentang penulis serta membaca pelbagai bahan pada </t>
    </r>
    <r>
      <rPr>
        <b/>
        <sz val="11"/>
        <color indexed="8"/>
        <rFont val="Arial"/>
        <family val="2"/>
      </rPr>
      <t>tahap sangat terhad.</t>
    </r>
  </si>
  <si>
    <r>
      <t xml:space="preserve">Membaca, memahami maklumat dan menyatakan bentuk serta kandungan teks untuk membuat kesimpulan, menyatakan pendapat tentang bahan, masalah dan pandangan tentang penulis serta membaca pelbagai bahan pada </t>
    </r>
    <r>
      <rPr>
        <b/>
        <sz val="11"/>
        <color indexed="8"/>
        <rFont val="Arial"/>
        <family val="2"/>
      </rPr>
      <t>tahap terhad.</t>
    </r>
  </si>
  <si>
    <r>
      <t>Membaca, memahami maklumat dan menilai bentuk serta kandungan teks untuk membuat kesimpulan, membanding beza, menjana idea, mengulas pandangan penulis serta menghayati pelbagai bahan dengan betul dan rasional pada</t>
    </r>
    <r>
      <rPr>
        <b/>
        <sz val="11"/>
        <color indexed="8"/>
        <rFont val="Arial"/>
        <family val="2"/>
      </rPr>
      <t xml:space="preserve"> tahap memuaskan. </t>
    </r>
  </si>
  <si>
    <r>
      <t xml:space="preserve">Membaca, memahami maklumat dan menilai bentuk serta kandungan teks untuk membuat kesimpulan, membanding beza, menjana idea, mengulas pandangan penulis serta menghayati pelbagai bahan bacaan dengan betul dan rasional pada </t>
    </r>
    <r>
      <rPr>
        <b/>
        <sz val="11"/>
        <color indexed="8"/>
        <rFont val="Arial"/>
        <family val="2"/>
      </rPr>
      <t>tahap kukuh</t>
    </r>
  </si>
  <si>
    <r>
      <t xml:space="preserve">Membaca, memahami maklumat dan menilai bentuk serta kandungan teks untuk membuat kesimpulan, membanding beza, menjana idea, mengulas pandangan penulis serta menghayati pelbagai bahan dengan betul dan rasional pada </t>
    </r>
    <r>
      <rPr>
        <b/>
        <sz val="11"/>
        <color indexed="8"/>
        <rFont val="Arial"/>
        <family val="2"/>
      </rPr>
      <t xml:space="preserve">tahap tekal dan terperinci. </t>
    </r>
  </si>
  <si>
    <r>
      <t xml:space="preserve">Membaca, memahami maklumat dan menilai bentuk serta kandungan teks untuk membuat kesimpulan, membanding beza, menjana idea, mengulas pandangan penulis serta menghayati pelbagai bahan dengan betul dan rasional pada </t>
    </r>
    <r>
      <rPr>
        <b/>
        <sz val="11"/>
        <color indexed="8"/>
        <rFont val="Arial"/>
        <family val="2"/>
      </rPr>
      <t>tahap tekal, terperinci dan menjadi teladan.</t>
    </r>
  </si>
  <si>
    <r>
      <t>Menulis ungkapan, ayat dan pendapat dan menghasilkan penulisan, mencatat maklumat daripada pelbagai bahan, serta mengenal pasti kesalahan bahasa pada</t>
    </r>
    <r>
      <rPr>
        <b/>
        <sz val="11"/>
        <color indexed="8"/>
        <rFont val="Arial"/>
        <family val="2"/>
      </rPr>
      <t xml:space="preserve"> tahap sangat terhad. </t>
    </r>
  </si>
  <si>
    <r>
      <t>Menulis ungkapan, ayat dan pendapat dan menghasilkan penulisan, mencatat maklumat daripada pelbagai bahan, serta mengenal pasti kesalahan bahasa pada</t>
    </r>
    <r>
      <rPr>
        <b/>
        <sz val="11"/>
        <color indexed="8"/>
        <rFont val="Arial"/>
        <family val="2"/>
      </rPr>
      <t xml:space="preserve"> tahap terhad.</t>
    </r>
  </si>
  <si>
    <r>
      <t xml:space="preserve">Menulis ungkapan, ayat, pendapat, meramal, melengkapkan maklumat dan menghasilkan penulisan yang lengkap, mengolah pelbagai bahan dan maklumat, serta menganalisis kesalahan bahasa dengan betul menggunakan ayat yang gramatis dan mengikut konteks pada </t>
    </r>
    <r>
      <rPr>
        <b/>
        <sz val="11"/>
        <color indexed="8"/>
        <rFont val="Arial"/>
        <family val="2"/>
      </rPr>
      <t xml:space="preserve">tahap memuaskan. </t>
    </r>
  </si>
  <si>
    <r>
      <t>Menulis ungkapan, ayat, pendapat, meramal, melengkapkan maklumat dan menghasilkan penulisan yang lengkap, mengolah pelbagai bahan dan maklumat, serta menganalisis kesalahan bahasa dengan betul menggunakan ayat yang gramatis dan mengikut konteks pada</t>
    </r>
    <r>
      <rPr>
        <b/>
        <sz val="11"/>
        <color indexed="8"/>
        <rFont val="Arial"/>
        <family val="2"/>
      </rPr>
      <t xml:space="preserve"> tahap kukuh. </t>
    </r>
  </si>
  <si>
    <r>
      <t>Menulis ungkapan, ayat, pendapat, meramal, melengkapkan maklumat dan menghasilkan penulisan yang lengkap, mengolah pelbagai bahan dan maklumat, serta menganalisis kesalahan bahasa dengan betul menggunakan ayat yang gramatis dan mengikut konteks pada</t>
    </r>
    <r>
      <rPr>
        <b/>
        <sz val="11"/>
        <color indexed="8"/>
        <rFont val="Arial"/>
        <family val="2"/>
      </rPr>
      <t xml:space="preserve"> tahap tekal dan terperinci. </t>
    </r>
  </si>
  <si>
    <r>
      <t>Menulis ungkapan, ayat, pendapat, meramal, melengkapkan maklumat dan menghasilkan penulisan yang lengkap, mengolah pelbagai bahan dan maklumat, serta menganalisis kesalahan bahasa dengan betul menggunakan ayat yang gramatis dan mengikut konteks pada</t>
    </r>
    <r>
      <rPr>
        <b/>
        <sz val="11"/>
        <color indexed="8"/>
        <rFont val="Arial"/>
        <family val="2"/>
      </rPr>
      <t xml:space="preserve"> tahap tekal, terperinci dan menjadi teladan. </t>
    </r>
  </si>
  <si>
    <t>BIDANG KEMAHIRAN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</si>
</sst>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sz val="12"/>
      <color indexed="8"/>
      <name val="Arial Narrow"/>
      <family val="2"/>
    </font>
    <font>
      <b/>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1"/>
      <name val="Calibri"/>
      <family val="2"/>
    </font>
    <font>
      <sz val="12"/>
      <color indexed="8"/>
      <name val="Calibri"/>
      <family val="2"/>
    </font>
    <font>
      <sz val="11"/>
      <name val="Calibri"/>
      <family val="2"/>
    </font>
    <font>
      <sz val="12"/>
      <name val="Calibri"/>
      <family val="2"/>
    </font>
    <font>
      <b/>
      <sz val="12"/>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diagonal/>
    </border>
    <border>
      <left style="thin">
        <color indexed="64"/>
      </left>
      <right/>
      <top/>
      <bottom style="thin">
        <color indexed="8"/>
      </bottom>
      <diagonal/>
    </border>
  </borders>
  <cellStyleXfs count="1">
    <xf numFmtId="0" fontId="0" fillId="0" borderId="0">
      <alignment vertical="center"/>
    </xf>
  </cellStyleXfs>
  <cellXfs count="23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2" borderId="0" xfId="0" applyFont="1" applyFill="1" applyAlignment="1">
      <alignment horizontal="left" vertical="center"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2" fillId="0" borderId="0" xfId="0" applyFont="1" applyBorder="1" applyAlignment="1" applyProtection="1">
      <alignment horizontal="center"/>
      <protection locked="0"/>
    </xf>
    <xf numFmtId="0" fontId="34" fillId="0" borderId="0" xfId="0" applyFont="1" applyAlignment="1"/>
    <xf numFmtId="0" fontId="35"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16" fillId="8" borderId="1" xfId="0" applyFont="1" applyFill="1" applyBorder="1" applyAlignment="1">
      <alignment horizontal="left" vertical="center" wrapText="1"/>
    </xf>
    <xf numFmtId="0" fontId="45" fillId="13" borderId="0" xfId="0" applyFont="1" applyFill="1" applyAlignment="1">
      <alignment horizontal="right" vertical="center"/>
    </xf>
    <xf numFmtId="0" fontId="7" fillId="15" borderId="14" xfId="0" applyFont="1" applyFill="1" applyBorder="1" applyAlignment="1">
      <alignment horizontal="center" vertical="center" wrapText="1"/>
    </xf>
    <xf numFmtId="0" fontId="24" fillId="15" borderId="1" xfId="0" applyFont="1" applyFill="1" applyBorder="1" applyAlignment="1" applyProtection="1">
      <alignment horizontal="center" vertical="center"/>
      <protection locked="0"/>
    </xf>
    <xf numFmtId="0" fontId="46" fillId="0" borderId="0" xfId="0" applyFont="1" applyAlignment="1">
      <alignment vertical="top"/>
    </xf>
    <xf numFmtId="0" fontId="49" fillId="0" borderId="0" xfId="0" applyFont="1" applyAlignment="1">
      <alignment horizontal="justify" vertical="justify" wrapText="1"/>
    </xf>
    <xf numFmtId="0" fontId="48" fillId="0" borderId="0" xfId="0" applyFont="1" applyAlignment="1">
      <alignment vertical="justify" wrapText="1"/>
    </xf>
    <xf numFmtId="0" fontId="47" fillId="0" borderId="0" xfId="0" applyFont="1" applyAlignment="1"/>
    <xf numFmtId="0" fontId="47" fillId="0" borderId="0" xfId="0" applyFont="1" applyAlignment="1">
      <alignment horizontal="justify" vertical="justify" wrapText="1"/>
    </xf>
    <xf numFmtId="0" fontId="48" fillId="0" borderId="0" xfId="0" applyFont="1" applyAlignment="1">
      <alignment horizontal="justify" vertical="justify" wrapText="1"/>
    </xf>
    <xf numFmtId="0" fontId="34" fillId="0" borderId="0" xfId="0" applyFont="1" applyAlignment="1">
      <alignment horizontal="justify" vertical="justify" wrapText="1"/>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7" fillId="12" borderId="26" xfId="0" applyFont="1" applyFill="1" applyBorder="1" applyAlignment="1">
      <alignment horizontal="center" vertical="center"/>
    </xf>
    <xf numFmtId="0" fontId="7" fillId="12" borderId="27" xfId="0" applyFont="1" applyFill="1" applyBorder="1" applyAlignment="1">
      <alignment horizontal="center" vertical="center"/>
    </xf>
    <xf numFmtId="0" fontId="7" fillId="12" borderId="22" xfId="0" applyFont="1" applyFill="1" applyBorder="1" applyAlignment="1">
      <alignment horizontal="center" vertical="center"/>
    </xf>
    <xf numFmtId="0" fontId="7" fillId="12" borderId="28" xfId="0" applyFont="1" applyFill="1" applyBorder="1" applyAlignment="1">
      <alignment horizontal="center" vertical="center"/>
    </xf>
    <xf numFmtId="0" fontId="7" fillId="12" borderId="13" xfId="0" applyFont="1" applyFill="1" applyBorder="1" applyAlignment="1">
      <alignment horizontal="center" vertical="center"/>
    </xf>
    <xf numFmtId="0" fontId="7" fillId="12" borderId="8"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12"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Cache>
                <c:formatCode>General</c:formatCode>
                <c:ptCount val="6"/>
                <c:pt idx="0">
                  <c:v>0</c:v>
                </c:pt>
                <c:pt idx="1">
                  <c:v>0</c:v>
                </c:pt>
                <c:pt idx="2">
                  <c:v>0</c:v>
                </c:pt>
                <c:pt idx="3">
                  <c:v>6</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Cache>
                <c:formatCode>General</c:formatCode>
                <c:ptCount val="6"/>
                <c:pt idx="0">
                  <c:v>0</c:v>
                </c:pt>
                <c:pt idx="1">
                  <c:v>6</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Cache>
                <c:formatCode>General</c:formatCode>
                <c:ptCount val="6"/>
                <c:pt idx="0">
                  <c:v>0</c:v>
                </c:pt>
                <c:pt idx="1">
                  <c:v>0</c:v>
                </c:pt>
                <c:pt idx="2">
                  <c:v>0</c:v>
                </c:pt>
                <c:pt idx="3">
                  <c:v>0</c:v>
                </c:pt>
                <c:pt idx="4">
                  <c:v>6</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Cache>
                <c:formatCode>General</c:formatCode>
                <c:ptCount val="6"/>
                <c:pt idx="0">
                  <c:v>0</c:v>
                </c:pt>
                <c:pt idx="1">
                  <c:v>0</c:v>
                </c:pt>
                <c:pt idx="2">
                  <c:v>0</c:v>
                </c:pt>
                <c:pt idx="3">
                  <c:v>0</c:v>
                </c:pt>
                <c:pt idx="4">
                  <c:v>0</c:v>
                </c:pt>
                <c:pt idx="5">
                  <c:v>6</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3.wdp"/><Relationship Id="rId5" Type="http://schemas.openxmlformats.org/officeDocument/2006/relationships/image" Target="../media/image3.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981075</xdr:colOff>
          <xdr:row>4</xdr:row>
          <xdr:rowOff>200025</xdr:rowOff>
        </xdr:from>
        <xdr:to>
          <xdr:col>6</xdr:col>
          <xdr:colOff>76200</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5</xdr:row>
          <xdr:rowOff>219075</xdr:rowOff>
        </xdr:from>
        <xdr:to>
          <xdr:col>6</xdr:col>
          <xdr:colOff>66675</xdr:colOff>
          <xdr:row>6</xdr:row>
          <xdr:rowOff>200025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1"/>
  <sheetViews>
    <sheetView showGridLines="0" workbookViewId="0">
      <pane ySplit="2" topLeftCell="A3" activePane="bottomLeft" state="frozen"/>
      <selection pane="bottomLeft" activeCell="L8" sqref="L8"/>
    </sheetView>
  </sheetViews>
  <sheetFormatPr defaultColWidth="30" defaultRowHeight="15"/>
  <cols>
    <col min="1" max="1" width="3.85546875" customWidth="1"/>
    <col min="2" max="10" width="9.140625" customWidth="1"/>
    <col min="11" max="11" width="18.140625" customWidth="1"/>
  </cols>
  <sheetData>
    <row r="1" spans="1:12" ht="24" customHeight="1">
      <c r="A1" s="153" t="s">
        <v>68</v>
      </c>
      <c r="B1" s="152"/>
      <c r="C1" s="152"/>
      <c r="D1" s="152"/>
      <c r="E1" s="152"/>
      <c r="F1" s="152"/>
      <c r="G1" s="152"/>
      <c r="H1" s="152"/>
      <c r="I1" s="152"/>
      <c r="J1" s="152"/>
      <c r="K1" s="152"/>
    </row>
    <row r="2" spans="1:12" ht="21">
      <c r="A2" s="150" t="s">
        <v>52</v>
      </c>
      <c r="B2" s="151"/>
      <c r="C2" s="151"/>
      <c r="D2" s="151"/>
      <c r="E2" s="151"/>
      <c r="F2" s="151"/>
      <c r="G2" s="151"/>
      <c r="H2" s="151"/>
      <c r="I2" s="151"/>
      <c r="J2" s="151"/>
      <c r="K2" s="176" t="s">
        <v>103</v>
      </c>
    </row>
    <row r="4" spans="1:12">
      <c r="A4" s="148" t="s">
        <v>53</v>
      </c>
    </row>
    <row r="5" spans="1:12" ht="15" customHeight="1">
      <c r="A5" s="183" t="s">
        <v>100</v>
      </c>
      <c r="B5" s="183"/>
      <c r="C5" s="183"/>
      <c r="D5" s="183"/>
      <c r="E5" s="183"/>
      <c r="F5" s="183"/>
      <c r="G5" s="183"/>
      <c r="H5" s="183"/>
      <c r="I5" s="183"/>
      <c r="J5" s="183"/>
      <c r="K5" s="183"/>
    </row>
    <row r="6" spans="1:12">
      <c r="A6" s="183"/>
      <c r="B6" s="183"/>
      <c r="C6" s="183"/>
      <c r="D6" s="183"/>
      <c r="E6" s="183"/>
      <c r="F6" s="183"/>
      <c r="G6" s="183"/>
      <c r="H6" s="183"/>
      <c r="I6" s="183"/>
      <c r="J6" s="183"/>
      <c r="K6" s="183"/>
    </row>
    <row r="7" spans="1:12">
      <c r="A7" s="183"/>
      <c r="B7" s="183"/>
      <c r="C7" s="183"/>
      <c r="D7" s="183"/>
      <c r="E7" s="183"/>
      <c r="F7" s="183"/>
      <c r="G7" s="183"/>
      <c r="H7" s="183"/>
      <c r="I7" s="183"/>
      <c r="J7" s="183"/>
      <c r="K7" s="183"/>
    </row>
    <row r="8" spans="1:12">
      <c r="A8" s="183"/>
      <c r="B8" s="183"/>
      <c r="C8" s="183"/>
      <c r="D8" s="183"/>
      <c r="E8" s="183"/>
      <c r="F8" s="183"/>
      <c r="G8" s="183"/>
      <c r="H8" s="183"/>
      <c r="I8" s="183"/>
      <c r="J8" s="183"/>
      <c r="K8" s="183"/>
    </row>
    <row r="9" spans="1:12">
      <c r="A9" s="183"/>
      <c r="B9" s="183"/>
      <c r="C9" s="183"/>
      <c r="D9" s="183"/>
      <c r="E9" s="183"/>
      <c r="F9" s="183"/>
      <c r="G9" s="183"/>
      <c r="H9" s="183"/>
      <c r="I9" s="183"/>
      <c r="J9" s="183"/>
      <c r="K9" s="183"/>
    </row>
    <row r="10" spans="1:12">
      <c r="B10" s="154"/>
      <c r="C10" s="154"/>
      <c r="D10" s="155"/>
      <c r="E10" s="155"/>
      <c r="F10" s="155"/>
      <c r="G10" s="155"/>
      <c r="H10" s="155"/>
      <c r="I10" s="155"/>
      <c r="J10" s="155"/>
      <c r="K10" s="155"/>
    </row>
    <row r="11" spans="1:12">
      <c r="A11" s="158" t="s">
        <v>61</v>
      </c>
      <c r="B11" s="159" t="s">
        <v>54</v>
      </c>
      <c r="C11" s="157"/>
      <c r="D11" s="157"/>
      <c r="E11" s="157"/>
      <c r="F11" s="157"/>
      <c r="G11" s="157"/>
      <c r="H11" s="157"/>
      <c r="I11" s="157"/>
      <c r="J11" s="157"/>
      <c r="K11" s="157"/>
      <c r="L11" s="155"/>
    </row>
    <row r="12" spans="1:12">
      <c r="B12" s="147" t="s">
        <v>55</v>
      </c>
    </row>
    <row r="13" spans="1:12">
      <c r="B13" s="147" t="s">
        <v>56</v>
      </c>
    </row>
    <row r="14" spans="1:12">
      <c r="B14" s="147" t="s">
        <v>57</v>
      </c>
    </row>
    <row r="15" spans="1:12">
      <c r="B15" s="147" t="s">
        <v>58</v>
      </c>
    </row>
    <row r="16" spans="1:12">
      <c r="B16" s="147" t="s">
        <v>59</v>
      </c>
    </row>
    <row r="17" spans="1:13">
      <c r="B17" s="147" t="s">
        <v>60</v>
      </c>
    </row>
    <row r="19" spans="1:13">
      <c r="A19" s="158" t="s">
        <v>62</v>
      </c>
      <c r="B19" s="156" t="s">
        <v>63</v>
      </c>
      <c r="C19" s="149"/>
      <c r="D19" s="149"/>
      <c r="E19" s="149"/>
      <c r="F19" s="149"/>
      <c r="G19" s="149"/>
      <c r="H19" s="149"/>
      <c r="I19" s="149"/>
      <c r="J19" s="149"/>
      <c r="K19" s="149"/>
    </row>
    <row r="20" spans="1:13">
      <c r="B20" s="147" t="s">
        <v>82</v>
      </c>
    </row>
    <row r="21" spans="1:13">
      <c r="B21" s="147" t="s">
        <v>64</v>
      </c>
    </row>
    <row r="22" spans="1:13">
      <c r="B22" s="147" t="s">
        <v>65</v>
      </c>
    </row>
    <row r="23" spans="1:13">
      <c r="B23" s="147" t="s">
        <v>67</v>
      </c>
    </row>
    <row r="24" spans="1:13">
      <c r="B24" s="147" t="s">
        <v>73</v>
      </c>
    </row>
    <row r="25" spans="1:13">
      <c r="B25" s="147" t="s">
        <v>69</v>
      </c>
    </row>
    <row r="26" spans="1:13">
      <c r="B26" s="147" t="s">
        <v>70</v>
      </c>
    </row>
    <row r="28" spans="1:13">
      <c r="A28" s="158" t="s">
        <v>71</v>
      </c>
      <c r="B28" s="156" t="s">
        <v>25</v>
      </c>
      <c r="C28" s="149"/>
      <c r="D28" s="149"/>
      <c r="E28" s="149"/>
      <c r="F28" s="149"/>
      <c r="G28" s="149"/>
      <c r="H28" s="149"/>
      <c r="I28" s="149"/>
      <c r="J28" s="149"/>
      <c r="K28" s="149"/>
    </row>
    <row r="29" spans="1:13" ht="15" customHeight="1">
      <c r="B29" s="185" t="s">
        <v>83</v>
      </c>
      <c r="C29" s="185"/>
      <c r="D29" s="185"/>
      <c r="E29" s="185"/>
      <c r="F29" s="185"/>
      <c r="G29" s="185"/>
      <c r="H29" s="185"/>
      <c r="I29" s="185"/>
      <c r="J29" s="185"/>
      <c r="K29" s="185"/>
      <c r="M29" s="147"/>
    </row>
    <row r="30" spans="1:13">
      <c r="B30" s="185"/>
      <c r="C30" s="185"/>
      <c r="D30" s="185"/>
      <c r="E30" s="185"/>
      <c r="F30" s="185"/>
      <c r="G30" s="185"/>
      <c r="H30" s="185"/>
      <c r="I30" s="185"/>
      <c r="J30" s="185"/>
      <c r="K30" s="185"/>
      <c r="M30" s="147"/>
    </row>
    <row r="31" spans="1:13">
      <c r="B31" s="185"/>
      <c r="C31" s="185"/>
      <c r="D31" s="185"/>
      <c r="E31" s="185"/>
      <c r="F31" s="185"/>
      <c r="G31" s="185"/>
      <c r="H31" s="185"/>
      <c r="I31" s="185"/>
      <c r="J31" s="185"/>
      <c r="K31" s="185"/>
      <c r="M31" s="147"/>
    </row>
    <row r="32" spans="1:13">
      <c r="B32" s="185"/>
      <c r="C32" s="185"/>
      <c r="D32" s="185"/>
      <c r="E32" s="185"/>
      <c r="F32" s="185"/>
      <c r="G32" s="185"/>
      <c r="H32" s="185"/>
      <c r="I32" s="185"/>
      <c r="J32" s="185"/>
      <c r="K32" s="185"/>
      <c r="M32" s="147"/>
    </row>
    <row r="33" spans="1:11">
      <c r="B33" s="185"/>
      <c r="C33" s="185"/>
      <c r="D33" s="185"/>
      <c r="E33" s="185"/>
      <c r="F33" s="185"/>
      <c r="G33" s="185"/>
      <c r="H33" s="185"/>
      <c r="I33" s="185"/>
      <c r="J33" s="185"/>
      <c r="K33" s="185"/>
    </row>
    <row r="34" spans="1:11">
      <c r="B34" s="185"/>
      <c r="C34" s="185"/>
      <c r="D34" s="185"/>
      <c r="E34" s="185"/>
      <c r="F34" s="185"/>
      <c r="G34" s="185"/>
      <c r="H34" s="185"/>
      <c r="I34" s="185"/>
      <c r="J34" s="185"/>
      <c r="K34" s="185"/>
    </row>
    <row r="36" spans="1:11">
      <c r="A36" s="158" t="s">
        <v>72</v>
      </c>
      <c r="B36" s="156" t="s">
        <v>101</v>
      </c>
      <c r="C36" s="149"/>
      <c r="D36" s="149"/>
      <c r="E36" s="149"/>
      <c r="F36" s="149"/>
      <c r="G36" s="149"/>
      <c r="H36" s="149"/>
      <c r="I36" s="149"/>
      <c r="J36" s="149"/>
      <c r="K36" s="149"/>
    </row>
    <row r="37" spans="1:11" ht="15" customHeight="1">
      <c r="A37" s="179">
        <v>1</v>
      </c>
      <c r="B37" s="184" t="s">
        <v>96</v>
      </c>
      <c r="C37" s="184"/>
      <c r="D37" s="184"/>
      <c r="E37" s="184"/>
      <c r="F37" s="184"/>
      <c r="G37" s="184"/>
      <c r="H37" s="184"/>
      <c r="I37" s="184"/>
      <c r="J37" s="184"/>
      <c r="K37" s="184"/>
    </row>
    <row r="38" spans="1:11" ht="15.75">
      <c r="A38" s="179"/>
      <c r="B38" s="184"/>
      <c r="C38" s="184"/>
      <c r="D38" s="184"/>
      <c r="E38" s="184"/>
      <c r="F38" s="184"/>
      <c r="G38" s="184"/>
      <c r="H38" s="184"/>
      <c r="I38" s="184"/>
      <c r="J38" s="184"/>
      <c r="K38" s="184"/>
    </row>
    <row r="39" spans="1:11" ht="13.5" customHeight="1">
      <c r="A39" s="179"/>
      <c r="B39" s="184"/>
      <c r="C39" s="184"/>
      <c r="D39" s="184"/>
      <c r="E39" s="184"/>
      <c r="F39" s="184"/>
      <c r="G39" s="184"/>
      <c r="H39" s="184"/>
      <c r="I39" s="184"/>
      <c r="J39" s="184"/>
      <c r="K39" s="184"/>
    </row>
    <row r="40" spans="1:11" ht="15.75">
      <c r="A40" s="179"/>
      <c r="B40" s="184"/>
      <c r="C40" s="184"/>
      <c r="D40" s="184"/>
      <c r="E40" s="184"/>
      <c r="F40" s="184"/>
      <c r="G40" s="184"/>
      <c r="H40" s="184"/>
      <c r="I40" s="184"/>
      <c r="J40" s="184"/>
      <c r="K40" s="184"/>
    </row>
    <row r="41" spans="1:11" ht="15" customHeight="1">
      <c r="A41" s="179">
        <v>2</v>
      </c>
      <c r="B41" s="184" t="s">
        <v>97</v>
      </c>
      <c r="C41" s="184"/>
      <c r="D41" s="184"/>
      <c r="E41" s="184"/>
      <c r="F41" s="184"/>
      <c r="G41" s="184"/>
      <c r="H41" s="184"/>
      <c r="I41" s="184"/>
      <c r="J41" s="184"/>
      <c r="K41" s="184"/>
    </row>
    <row r="42" spans="1:11" ht="15.75">
      <c r="A42" s="179"/>
      <c r="B42" s="184"/>
      <c r="C42" s="184"/>
      <c r="D42" s="184"/>
      <c r="E42" s="184"/>
      <c r="F42" s="184"/>
      <c r="G42" s="184"/>
      <c r="H42" s="184"/>
      <c r="I42" s="184"/>
      <c r="J42" s="184"/>
      <c r="K42" s="184"/>
    </row>
    <row r="43" spans="1:11" ht="15" customHeight="1">
      <c r="A43" s="179">
        <v>3</v>
      </c>
      <c r="B43" s="184" t="s">
        <v>98</v>
      </c>
      <c r="C43" s="184"/>
      <c r="D43" s="184"/>
      <c r="E43" s="184"/>
      <c r="F43" s="184"/>
      <c r="G43" s="184"/>
      <c r="H43" s="184"/>
      <c r="I43" s="184"/>
      <c r="J43" s="184"/>
      <c r="K43" s="184"/>
    </row>
    <row r="44" spans="1:11" ht="15.75">
      <c r="A44" s="179"/>
      <c r="B44" s="184"/>
      <c r="C44" s="184"/>
      <c r="D44" s="184"/>
      <c r="E44" s="184"/>
      <c r="F44" s="184"/>
      <c r="G44" s="184"/>
      <c r="H44" s="184"/>
      <c r="I44" s="184"/>
      <c r="J44" s="184"/>
      <c r="K44" s="184"/>
    </row>
    <row r="45" spans="1:11" ht="15" customHeight="1">
      <c r="A45" s="179">
        <v>4</v>
      </c>
      <c r="B45" s="184" t="s">
        <v>99</v>
      </c>
      <c r="C45" s="184"/>
      <c r="D45" s="184"/>
      <c r="E45" s="184"/>
      <c r="F45" s="184"/>
      <c r="G45" s="184"/>
      <c r="H45" s="184"/>
      <c r="I45" s="184"/>
      <c r="J45" s="184"/>
      <c r="K45" s="184"/>
    </row>
    <row r="46" spans="1:11" ht="14.25" customHeight="1">
      <c r="A46" s="179"/>
      <c r="B46" s="184"/>
      <c r="C46" s="184"/>
      <c r="D46" s="184"/>
      <c r="E46" s="184"/>
      <c r="F46" s="184"/>
      <c r="G46" s="184"/>
      <c r="H46" s="184"/>
      <c r="I46" s="184"/>
      <c r="J46" s="184"/>
      <c r="K46" s="184"/>
    </row>
    <row r="47" spans="1:11" ht="15" hidden="1" customHeight="1">
      <c r="A47" s="179"/>
      <c r="B47" s="184"/>
      <c r="C47" s="184"/>
      <c r="D47" s="184"/>
      <c r="E47" s="184"/>
      <c r="F47" s="184"/>
      <c r="G47" s="184"/>
      <c r="H47" s="184"/>
      <c r="I47" s="184"/>
      <c r="J47" s="184"/>
      <c r="K47" s="184"/>
    </row>
    <row r="48" spans="1:11" ht="15" customHeight="1">
      <c r="A48" s="179"/>
      <c r="B48" s="180"/>
      <c r="C48" s="181"/>
      <c r="D48" s="181"/>
      <c r="E48" s="181"/>
      <c r="F48" s="181"/>
      <c r="G48" s="181"/>
      <c r="H48" s="181"/>
      <c r="I48" s="181"/>
      <c r="J48" s="181"/>
      <c r="K48" s="181"/>
    </row>
    <row r="49" spans="2:11" ht="14.25" customHeight="1">
      <c r="B49" s="183" t="s">
        <v>102</v>
      </c>
      <c r="C49" s="183"/>
      <c r="D49" s="183"/>
      <c r="E49" s="183"/>
      <c r="F49" s="183"/>
      <c r="G49" s="183"/>
      <c r="H49" s="183"/>
      <c r="I49" s="183"/>
      <c r="J49" s="183"/>
      <c r="K49" s="183"/>
    </row>
    <row r="50" spans="2:11" ht="15" customHeight="1">
      <c r="B50" s="183"/>
      <c r="C50" s="183"/>
      <c r="D50" s="183"/>
      <c r="E50" s="183"/>
      <c r="F50" s="183"/>
      <c r="G50" s="183"/>
      <c r="H50" s="183"/>
      <c r="I50" s="183"/>
      <c r="J50" s="183"/>
      <c r="K50" s="183"/>
    </row>
    <row r="51" spans="2:11">
      <c r="B51" s="182"/>
      <c r="C51" s="182"/>
      <c r="D51" s="182"/>
      <c r="E51" s="182"/>
      <c r="F51" s="182"/>
      <c r="G51" s="182"/>
      <c r="H51" s="182"/>
      <c r="I51" s="182"/>
      <c r="J51" s="182"/>
      <c r="K51" s="182"/>
    </row>
  </sheetData>
  <mergeCells count="7">
    <mergeCell ref="B49:K50"/>
    <mergeCell ref="B43:K44"/>
    <mergeCell ref="B41:K42"/>
    <mergeCell ref="B45:K47"/>
    <mergeCell ref="A5:K9"/>
    <mergeCell ref="B29:K34"/>
    <mergeCell ref="B37:K40"/>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N3" sqref="AN3"/>
    </sheetView>
  </sheetViews>
  <sheetFormatPr defaultRowHeight="15.75" zeroHeight="1"/>
  <cols>
    <col min="1" max="1" width="5" style="92" customWidth="1"/>
    <col min="2" max="2" width="35.85546875" style="92" customWidth="1"/>
    <col min="3" max="3" width="14.85546875" style="92" customWidth="1"/>
    <col min="4" max="4" width="22.5703125" style="93" bestFit="1" customWidth="1"/>
    <col min="5" max="7" width="18.7109375" style="92" customWidth="1"/>
    <col min="8" max="13" width="18.7109375" style="92" hidden="1" customWidth="1"/>
    <col min="14" max="14" width="14.42578125" style="92" hidden="1" customWidth="1"/>
    <col min="15" max="15" width="13.85546875" style="92" hidden="1" customWidth="1"/>
    <col min="16" max="16" width="16.5703125" style="92" hidden="1" customWidth="1"/>
    <col min="17" max="19" width="15.7109375" style="92" hidden="1" customWidth="1"/>
    <col min="20" max="28" width="2" style="92" hidden="1" customWidth="1"/>
    <col min="29" max="29" width="9.85546875" style="92" hidden="1" customWidth="1"/>
    <col min="30" max="30" width="20.42578125" style="93" customWidth="1"/>
    <col min="31" max="31" width="5.42578125" style="92" customWidth="1"/>
    <col min="32" max="32" width="2" style="92" hidden="1" customWidth="1"/>
    <col min="33" max="33" width="2.42578125" style="92" hidden="1" customWidth="1"/>
    <col min="34" max="34" width="9.140625" style="92" hidden="1" customWidth="1"/>
    <col min="35" max="35" width="2" style="92" hidden="1" customWidth="1"/>
    <col min="36" max="37" width="0" style="92" hidden="1" customWidth="1"/>
    <col min="38" max="16384" width="9.140625" style="92"/>
  </cols>
  <sheetData>
    <row r="1" spans="1:35" s="90" customFormat="1" ht="25.5" customHeight="1">
      <c r="A1" s="94"/>
      <c r="B1" s="95"/>
      <c r="C1" s="96" t="s">
        <v>0</v>
      </c>
      <c r="D1" s="97" t="s">
        <v>84</v>
      </c>
      <c r="E1" s="97"/>
      <c r="F1" s="97"/>
      <c r="G1" s="97"/>
      <c r="H1" s="97"/>
      <c r="I1" s="97"/>
      <c r="J1" s="97"/>
      <c r="K1" s="97"/>
      <c r="L1" s="97"/>
      <c r="M1" s="97"/>
      <c r="N1" s="97"/>
      <c r="O1" s="97"/>
      <c r="P1" s="97"/>
      <c r="Q1" s="97"/>
      <c r="R1" s="97"/>
      <c r="S1" s="97"/>
      <c r="T1" s="95"/>
      <c r="U1" s="95"/>
      <c r="V1" s="94"/>
      <c r="W1" s="95"/>
      <c r="X1" s="95"/>
      <c r="Y1" s="95"/>
      <c r="Z1" s="95"/>
      <c r="AA1" s="95"/>
      <c r="AB1" s="95"/>
      <c r="AC1" s="95"/>
      <c r="AD1" s="113"/>
    </row>
    <row r="2" spans="1:35" s="90" customFormat="1" ht="25.5" customHeight="1">
      <c r="A2" s="94"/>
      <c r="B2" s="95"/>
      <c r="C2" s="96" t="s">
        <v>1</v>
      </c>
      <c r="D2" s="97" t="s">
        <v>85</v>
      </c>
      <c r="E2" s="97"/>
      <c r="F2" s="97"/>
      <c r="G2" s="97"/>
      <c r="H2" s="97"/>
      <c r="I2" s="97"/>
      <c r="J2" s="97"/>
      <c r="K2" s="97"/>
      <c r="L2" s="97"/>
      <c r="M2" s="97"/>
      <c r="N2" s="97"/>
      <c r="O2" s="97"/>
      <c r="P2" s="97"/>
      <c r="Q2" s="97"/>
      <c r="R2" s="97"/>
      <c r="S2" s="97"/>
      <c r="T2" s="95"/>
      <c r="U2" s="95"/>
      <c r="V2" s="94"/>
      <c r="W2" s="95"/>
      <c r="X2" s="95"/>
      <c r="Y2" s="95"/>
      <c r="Z2" s="95"/>
      <c r="AA2" s="95"/>
      <c r="AB2" s="95"/>
      <c r="AC2" s="95"/>
      <c r="AD2" s="113"/>
    </row>
    <row r="3" spans="1:35" s="90" customFormat="1" ht="25.5" customHeight="1">
      <c r="A3" s="94"/>
      <c r="B3" s="98"/>
      <c r="C3" s="96" t="s">
        <v>2</v>
      </c>
      <c r="D3" s="97" t="s">
        <v>86</v>
      </c>
      <c r="E3" s="97"/>
      <c r="F3" s="97"/>
      <c r="G3" s="97"/>
      <c r="H3" s="97"/>
      <c r="I3" s="97"/>
      <c r="J3" s="97"/>
      <c r="K3" s="97"/>
      <c r="L3" s="97"/>
      <c r="M3" s="97"/>
      <c r="N3" s="97"/>
      <c r="O3" s="97"/>
      <c r="P3" s="97"/>
      <c r="Q3" s="97"/>
      <c r="R3" s="97"/>
      <c r="S3" s="97"/>
      <c r="T3" s="98"/>
      <c r="U3" s="98"/>
      <c r="V3" s="94"/>
      <c r="W3" s="98"/>
      <c r="X3" s="98"/>
      <c r="Y3" s="98"/>
      <c r="Z3" s="98"/>
      <c r="AA3" s="98"/>
      <c r="AB3" s="98"/>
      <c r="AC3" s="98"/>
      <c r="AD3" s="114"/>
    </row>
    <row r="4" spans="1:35" s="90" customFormat="1" ht="25.5" customHeight="1">
      <c r="A4" s="94"/>
      <c r="B4" s="95"/>
      <c r="C4" s="96" t="s">
        <v>66</v>
      </c>
      <c r="D4" s="144">
        <v>43010</v>
      </c>
      <c r="E4" s="97"/>
      <c r="F4" s="97"/>
      <c r="G4" s="97"/>
      <c r="H4" s="97"/>
      <c r="I4" s="97"/>
      <c r="J4" s="97"/>
      <c r="K4" s="97"/>
      <c r="L4" s="97"/>
      <c r="M4" s="97"/>
      <c r="N4" s="97"/>
      <c r="O4" s="97"/>
      <c r="P4" s="97"/>
      <c r="Q4" s="97"/>
      <c r="R4" s="97"/>
      <c r="S4" s="97" t="s">
        <v>3</v>
      </c>
      <c r="T4" s="95"/>
      <c r="U4" s="95"/>
      <c r="V4" s="94"/>
      <c r="W4" s="95"/>
      <c r="X4" s="95"/>
      <c r="Y4" s="95"/>
      <c r="Z4" s="95"/>
      <c r="AA4" s="95"/>
      <c r="AB4" s="95"/>
      <c r="AC4" s="95"/>
      <c r="AD4" s="113"/>
    </row>
    <row r="5" spans="1:35" ht="15.95" customHeight="1">
      <c r="A5" s="99"/>
      <c r="B5" s="99"/>
      <c r="C5" s="99"/>
      <c r="D5" s="100"/>
      <c r="E5" s="99"/>
      <c r="F5" s="99"/>
      <c r="G5" s="99" t="s">
        <v>75</v>
      </c>
      <c r="H5" s="99"/>
      <c r="I5" s="99"/>
      <c r="J5" s="99"/>
      <c r="K5" s="99"/>
      <c r="L5" s="99"/>
      <c r="M5" s="99"/>
      <c r="N5" s="99"/>
      <c r="P5" s="99"/>
      <c r="S5" s="100"/>
      <c r="T5" s="99"/>
      <c r="U5" s="99"/>
      <c r="V5" s="99"/>
      <c r="W5" s="99"/>
      <c r="X5" s="99"/>
      <c r="Y5" s="99"/>
      <c r="Z5" s="99"/>
      <c r="AA5" s="99"/>
      <c r="AB5" s="99"/>
      <c r="AC5" s="99"/>
      <c r="AD5" s="100"/>
    </row>
    <row r="6" spans="1:35" s="91" customFormat="1" ht="20.100000000000001" customHeight="1">
      <c r="A6" s="101" t="s">
        <v>4</v>
      </c>
      <c r="B6" s="99"/>
      <c r="C6" s="102" t="s">
        <v>5</v>
      </c>
      <c r="D6" s="142" t="s">
        <v>44</v>
      </c>
      <c r="E6" s="99"/>
      <c r="F6" s="99"/>
      <c r="G6" s="103" t="s">
        <v>76</v>
      </c>
      <c r="H6" s="103"/>
      <c r="I6" s="103"/>
      <c r="J6" s="103"/>
      <c r="K6" s="103"/>
      <c r="L6" s="103"/>
      <c r="M6" s="103"/>
      <c r="N6" s="99"/>
      <c r="P6" s="103"/>
      <c r="S6" s="100"/>
      <c r="T6" s="103"/>
      <c r="U6" s="103"/>
      <c r="V6" s="103"/>
      <c r="W6" s="103"/>
      <c r="X6" s="103"/>
      <c r="Y6" s="103"/>
      <c r="Z6" s="104"/>
      <c r="AA6" s="104"/>
      <c r="AB6" s="104"/>
      <c r="AC6" s="104"/>
      <c r="AD6" s="105"/>
    </row>
    <row r="7" spans="1:35" s="91" customFormat="1" ht="20.100000000000001" customHeight="1">
      <c r="A7" s="140" t="s">
        <v>41</v>
      </c>
      <c r="B7" s="103"/>
      <c r="C7" s="102" t="s">
        <v>6</v>
      </c>
      <c r="D7" s="141" t="s">
        <v>104</v>
      </c>
      <c r="E7" s="99"/>
      <c r="F7" s="99"/>
      <c r="G7" s="103" t="s">
        <v>74</v>
      </c>
      <c r="H7" s="103"/>
      <c r="I7" s="103"/>
      <c r="J7" s="103"/>
      <c r="K7" s="103"/>
      <c r="L7" s="103"/>
      <c r="M7" s="103"/>
      <c r="N7" s="99"/>
      <c r="P7" s="103"/>
      <c r="S7" s="100"/>
      <c r="T7" s="103"/>
      <c r="U7" s="103"/>
      <c r="V7" s="103"/>
      <c r="W7" s="103"/>
      <c r="X7" s="103"/>
      <c r="Y7" s="103"/>
      <c r="Z7" s="104"/>
      <c r="AA7" s="104"/>
      <c r="AB7" s="104"/>
      <c r="AC7" s="104"/>
      <c r="AD7" s="105"/>
    </row>
    <row r="8" spans="1:35" s="91" customFormat="1" ht="20.100000000000001" customHeight="1">
      <c r="A8" s="104"/>
      <c r="B8" s="103"/>
      <c r="C8" s="104"/>
      <c r="D8" s="103"/>
      <c r="E8" s="105"/>
      <c r="F8" s="106"/>
      <c r="G8" s="105"/>
      <c r="H8" s="106"/>
      <c r="I8" s="105"/>
      <c r="J8" s="106"/>
      <c r="K8" s="105"/>
      <c r="L8" s="106"/>
      <c r="M8" s="105"/>
      <c r="N8" s="106"/>
      <c r="O8" s="105"/>
      <c r="P8" s="106"/>
      <c r="Q8" s="105"/>
      <c r="R8" s="106"/>
      <c r="S8" s="105"/>
      <c r="T8" s="106"/>
      <c r="U8" s="105"/>
      <c r="V8" s="106"/>
      <c r="W8" s="105"/>
      <c r="X8" s="106"/>
      <c r="Y8" s="105"/>
      <c r="Z8" s="106"/>
      <c r="AA8" s="105"/>
      <c r="AB8" s="106"/>
      <c r="AC8" s="105"/>
      <c r="AD8" s="106"/>
    </row>
    <row r="9" spans="1:35" s="91" customFormat="1" ht="15.75" customHeight="1">
      <c r="A9" s="186" t="s">
        <v>7</v>
      </c>
      <c r="B9" s="186" t="s">
        <v>8</v>
      </c>
      <c r="C9" s="187" t="s">
        <v>9</v>
      </c>
      <c r="D9" s="188" t="s">
        <v>10</v>
      </c>
      <c r="E9" s="194" t="s">
        <v>123</v>
      </c>
      <c r="F9" s="195"/>
      <c r="G9" s="196"/>
      <c r="H9" s="168"/>
      <c r="I9" s="168"/>
      <c r="J9" s="168"/>
      <c r="K9" s="168"/>
      <c r="L9" s="168"/>
      <c r="M9" s="168"/>
      <c r="N9" s="168"/>
      <c r="O9" s="168"/>
      <c r="P9" s="168"/>
      <c r="Q9" s="111"/>
      <c r="R9" s="111"/>
      <c r="S9" s="111"/>
      <c r="T9" s="111"/>
      <c r="U9" s="111"/>
      <c r="V9" s="111"/>
      <c r="W9" s="111"/>
      <c r="X9" s="111"/>
      <c r="Y9" s="111"/>
      <c r="Z9" s="111"/>
      <c r="AA9" s="111"/>
      <c r="AB9" s="111"/>
      <c r="AC9" s="111"/>
      <c r="AD9" s="200" t="s">
        <v>11</v>
      </c>
    </row>
    <row r="10" spans="1:35" s="91" customFormat="1">
      <c r="A10" s="186"/>
      <c r="B10" s="186"/>
      <c r="C10" s="187"/>
      <c r="D10" s="189"/>
      <c r="E10" s="197"/>
      <c r="F10" s="198"/>
      <c r="G10" s="199"/>
      <c r="H10" s="169"/>
      <c r="I10" s="169"/>
      <c r="J10" s="169"/>
      <c r="K10" s="169"/>
      <c r="L10" s="169"/>
      <c r="M10" s="169"/>
      <c r="N10" s="191"/>
      <c r="O10" s="192"/>
      <c r="P10" s="193"/>
      <c r="Q10" s="112"/>
      <c r="R10" s="112"/>
      <c r="S10" s="112"/>
      <c r="T10" s="112"/>
      <c r="U10" s="112"/>
      <c r="V10" s="112"/>
      <c r="W10" s="112"/>
      <c r="X10" s="112"/>
      <c r="Y10" s="112"/>
      <c r="Z10" s="112"/>
      <c r="AA10" s="112"/>
      <c r="AB10" s="115"/>
      <c r="AC10" s="115"/>
      <c r="AD10" s="201"/>
    </row>
    <row r="11" spans="1:35" ht="52.5" customHeight="1">
      <c r="A11" s="186"/>
      <c r="B11" s="186"/>
      <c r="C11" s="187"/>
      <c r="D11" s="190"/>
      <c r="E11" s="170" t="s">
        <v>87</v>
      </c>
      <c r="F11" s="107" t="s">
        <v>88</v>
      </c>
      <c r="G11" s="107" t="s">
        <v>89</v>
      </c>
      <c r="H11" s="107">
        <v>4</v>
      </c>
      <c r="I11" s="107">
        <v>5</v>
      </c>
      <c r="J11" s="107">
        <v>6</v>
      </c>
      <c r="K11" s="107">
        <v>7</v>
      </c>
      <c r="L11" s="107">
        <v>8</v>
      </c>
      <c r="M11" s="177"/>
      <c r="N11" s="107"/>
      <c r="O11" s="107"/>
      <c r="P11" s="107"/>
      <c r="Q11" s="107"/>
      <c r="R11" s="107"/>
      <c r="S11" s="107"/>
      <c r="T11" s="107"/>
      <c r="U11" s="107"/>
      <c r="V11" s="107"/>
      <c r="W11" s="107"/>
      <c r="X11" s="107"/>
      <c r="Y11" s="107"/>
      <c r="Z11" s="107"/>
      <c r="AA11" s="107"/>
      <c r="AB11" s="116"/>
      <c r="AC11" s="116"/>
      <c r="AD11" s="202"/>
    </row>
    <row r="12" spans="1:35" s="91" customFormat="1">
      <c r="A12" s="108">
        <v>1</v>
      </c>
      <c r="B12" s="109" t="s">
        <v>46</v>
      </c>
      <c r="C12" s="110">
        <v>123356789413</v>
      </c>
      <c r="D12" s="171" t="s">
        <v>13</v>
      </c>
      <c r="E12" s="108">
        <v>2</v>
      </c>
      <c r="F12" s="108">
        <v>4</v>
      </c>
      <c r="G12" s="108">
        <v>6</v>
      </c>
      <c r="H12" s="108"/>
      <c r="I12" s="108"/>
      <c r="J12" s="108"/>
      <c r="K12" s="108"/>
      <c r="L12" s="108"/>
      <c r="M12" s="178"/>
      <c r="N12" s="108"/>
      <c r="O12" s="108"/>
      <c r="P12" s="108"/>
      <c r="Q12" s="108"/>
      <c r="R12" s="108"/>
      <c r="S12" s="108"/>
      <c r="T12" s="108"/>
      <c r="U12" s="108"/>
      <c r="V12" s="108"/>
      <c r="W12" s="108"/>
      <c r="X12" s="108"/>
      <c r="Y12" s="108"/>
      <c r="Z12" s="108"/>
      <c r="AA12" s="108"/>
      <c r="AB12" s="108"/>
      <c r="AC12" s="108"/>
      <c r="AD12" s="108">
        <v>5</v>
      </c>
      <c r="AF12" s="117">
        <v>0</v>
      </c>
      <c r="AG12" s="117" t="s">
        <v>12</v>
      </c>
      <c r="AI12" s="161">
        <v>1</v>
      </c>
    </row>
    <row r="13" spans="1:35" s="91" customFormat="1">
      <c r="A13" s="108">
        <v>2</v>
      </c>
      <c r="B13" s="109" t="s">
        <v>47</v>
      </c>
      <c r="C13" s="110">
        <v>133456789412</v>
      </c>
      <c r="D13" s="108" t="s">
        <v>12</v>
      </c>
      <c r="E13" s="108">
        <v>2</v>
      </c>
      <c r="F13" s="108">
        <v>4</v>
      </c>
      <c r="G13" s="108">
        <v>6</v>
      </c>
      <c r="H13" s="108"/>
      <c r="I13" s="108"/>
      <c r="J13" s="108"/>
      <c r="K13" s="108"/>
      <c r="L13" s="108"/>
      <c r="M13" s="178"/>
      <c r="N13" s="108"/>
      <c r="O13" s="108"/>
      <c r="P13" s="108"/>
      <c r="Q13" s="108"/>
      <c r="R13" s="108"/>
      <c r="S13" s="108"/>
      <c r="T13" s="108"/>
      <c r="U13" s="108"/>
      <c r="V13" s="108"/>
      <c r="W13" s="108"/>
      <c r="X13" s="108"/>
      <c r="Y13" s="108"/>
      <c r="Z13" s="108"/>
      <c r="AA13" s="108"/>
      <c r="AB13" s="108"/>
      <c r="AC13" s="108"/>
      <c r="AD13" s="108">
        <v>5</v>
      </c>
      <c r="AF13" s="117">
        <v>1</v>
      </c>
      <c r="AG13" s="117" t="s">
        <v>13</v>
      </c>
    </row>
    <row r="14" spans="1:35" s="91" customFormat="1">
      <c r="A14" s="108">
        <v>3</v>
      </c>
      <c r="B14" s="109" t="s">
        <v>48</v>
      </c>
      <c r="C14" s="110">
        <v>120001789413</v>
      </c>
      <c r="D14" s="108" t="s">
        <v>13</v>
      </c>
      <c r="E14" s="108">
        <v>2</v>
      </c>
      <c r="F14" s="108">
        <v>4</v>
      </c>
      <c r="G14" s="108">
        <v>6</v>
      </c>
      <c r="H14" s="108"/>
      <c r="I14" s="108"/>
      <c r="J14" s="108"/>
      <c r="K14" s="108"/>
      <c r="L14" s="108"/>
      <c r="M14" s="178"/>
      <c r="N14" s="108"/>
      <c r="O14" s="108"/>
      <c r="P14" s="108"/>
      <c r="Q14" s="108"/>
      <c r="R14" s="108"/>
      <c r="S14" s="108"/>
      <c r="T14" s="108"/>
      <c r="U14" s="108"/>
      <c r="V14" s="108"/>
      <c r="W14" s="108"/>
      <c r="X14" s="108"/>
      <c r="Y14" s="108"/>
      <c r="Z14" s="108"/>
      <c r="AA14" s="108"/>
      <c r="AB14" s="108"/>
      <c r="AC14" s="108"/>
      <c r="AD14" s="108">
        <v>5</v>
      </c>
      <c r="AF14" s="117">
        <v>2</v>
      </c>
      <c r="AG14" s="117" t="s">
        <v>12</v>
      </c>
    </row>
    <row r="15" spans="1:35" s="91" customFormat="1">
      <c r="A15" s="108">
        <v>4</v>
      </c>
      <c r="B15" s="109" t="s">
        <v>49</v>
      </c>
      <c r="C15" s="110">
        <v>123876789416</v>
      </c>
      <c r="D15" s="108" t="s">
        <v>12</v>
      </c>
      <c r="E15" s="108">
        <v>2</v>
      </c>
      <c r="F15" s="108">
        <v>4</v>
      </c>
      <c r="G15" s="108">
        <v>6</v>
      </c>
      <c r="H15" s="108"/>
      <c r="I15" s="108"/>
      <c r="J15" s="108"/>
      <c r="K15" s="108"/>
      <c r="L15" s="108"/>
      <c r="M15" s="178"/>
      <c r="N15" s="108"/>
      <c r="O15" s="108"/>
      <c r="P15" s="108"/>
      <c r="Q15" s="108"/>
      <c r="R15" s="108"/>
      <c r="S15" s="108"/>
      <c r="T15" s="108"/>
      <c r="U15" s="108"/>
      <c r="V15" s="108"/>
      <c r="W15" s="108"/>
      <c r="X15" s="108"/>
      <c r="Y15" s="108"/>
      <c r="Z15" s="108"/>
      <c r="AA15" s="108"/>
      <c r="AB15" s="108"/>
      <c r="AC15" s="108"/>
      <c r="AD15" s="108">
        <v>5</v>
      </c>
      <c r="AF15" s="117">
        <v>3</v>
      </c>
      <c r="AG15" s="117" t="s">
        <v>13</v>
      </c>
    </row>
    <row r="16" spans="1:35" s="91" customFormat="1">
      <c r="A16" s="108">
        <v>5</v>
      </c>
      <c r="B16" s="109" t="s">
        <v>50</v>
      </c>
      <c r="C16" s="110">
        <v>126100089417</v>
      </c>
      <c r="D16" s="108" t="s">
        <v>13</v>
      </c>
      <c r="E16" s="108">
        <v>2</v>
      </c>
      <c r="F16" s="108">
        <v>4</v>
      </c>
      <c r="G16" s="108">
        <v>6</v>
      </c>
      <c r="H16" s="108"/>
      <c r="I16" s="108"/>
      <c r="J16" s="108"/>
      <c r="K16" s="108"/>
      <c r="L16" s="108"/>
      <c r="M16" s="178"/>
      <c r="N16" s="108"/>
      <c r="O16" s="108"/>
      <c r="P16" s="108"/>
      <c r="Q16" s="108"/>
      <c r="R16" s="108"/>
      <c r="S16" s="108"/>
      <c r="T16" s="108"/>
      <c r="U16" s="108"/>
      <c r="V16" s="108"/>
      <c r="W16" s="108"/>
      <c r="X16" s="108"/>
      <c r="Y16" s="108"/>
      <c r="Z16" s="108"/>
      <c r="AA16" s="108"/>
      <c r="AB16" s="108"/>
      <c r="AC16" s="108"/>
      <c r="AD16" s="108">
        <v>5</v>
      </c>
      <c r="AF16" s="117">
        <v>4</v>
      </c>
      <c r="AG16" s="117" t="s">
        <v>12</v>
      </c>
    </row>
    <row r="17" spans="1:35" s="91" customFormat="1">
      <c r="A17" s="108">
        <v>6</v>
      </c>
      <c r="B17" s="109" t="s">
        <v>51</v>
      </c>
      <c r="C17" s="110">
        <v>149990009413</v>
      </c>
      <c r="D17" s="108" t="s">
        <v>13</v>
      </c>
      <c r="E17" s="108">
        <v>2</v>
      </c>
      <c r="F17" s="108">
        <v>4</v>
      </c>
      <c r="G17" s="108">
        <v>6</v>
      </c>
      <c r="H17" s="108"/>
      <c r="I17" s="108"/>
      <c r="J17" s="108"/>
      <c r="K17" s="108"/>
      <c r="L17" s="108"/>
      <c r="M17" s="178"/>
      <c r="N17" s="108"/>
      <c r="O17" s="108"/>
      <c r="P17" s="108"/>
      <c r="Q17" s="108"/>
      <c r="R17" s="108"/>
      <c r="S17" s="108"/>
      <c r="T17" s="108"/>
      <c r="U17" s="108"/>
      <c r="V17" s="108"/>
      <c r="W17" s="108"/>
      <c r="X17" s="108"/>
      <c r="Y17" s="108"/>
      <c r="Z17" s="108"/>
      <c r="AA17" s="108"/>
      <c r="AB17" s="108"/>
      <c r="AC17" s="108"/>
      <c r="AD17" s="108">
        <v>5</v>
      </c>
      <c r="AF17" s="117">
        <v>5</v>
      </c>
      <c r="AG17" s="117" t="s">
        <v>13</v>
      </c>
    </row>
    <row r="18" spans="1:35" s="91" customFormat="1">
      <c r="A18" s="108">
        <v>7</v>
      </c>
      <c r="B18" s="109"/>
      <c r="C18" s="110"/>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F18" s="118">
        <v>6</v>
      </c>
      <c r="AG18" s="118" t="s">
        <v>12</v>
      </c>
    </row>
    <row r="19" spans="1:35" s="91" customFormat="1">
      <c r="A19" s="108">
        <v>8</v>
      </c>
      <c r="B19" s="109"/>
      <c r="C19" s="110"/>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F19" s="117">
        <v>7</v>
      </c>
      <c r="AG19" s="117" t="s">
        <v>13</v>
      </c>
      <c r="AH19" s="121"/>
      <c r="AI19" s="121"/>
    </row>
    <row r="20" spans="1:35" s="91" customFormat="1">
      <c r="A20" s="108">
        <v>9</v>
      </c>
      <c r="B20" s="109"/>
      <c r="C20" s="110"/>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F20" s="118">
        <v>8</v>
      </c>
      <c r="AG20" s="118" t="s">
        <v>12</v>
      </c>
      <c r="AH20" s="121"/>
      <c r="AI20" s="121"/>
    </row>
    <row r="21" spans="1:35" s="91" customFormat="1">
      <c r="A21" s="108">
        <v>10</v>
      </c>
      <c r="B21" s="109"/>
      <c r="C21" s="110"/>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F21" s="117">
        <v>9</v>
      </c>
      <c r="AG21" s="117" t="s">
        <v>13</v>
      </c>
      <c r="AH21" s="121"/>
      <c r="AI21" s="121"/>
    </row>
    <row r="22" spans="1:35" s="91" customFormat="1">
      <c r="A22" s="108">
        <v>11</v>
      </c>
      <c r="B22" s="109"/>
      <c r="C22" s="110"/>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F22" s="119"/>
      <c r="AG22" s="119"/>
      <c r="AH22" s="121"/>
      <c r="AI22" s="121"/>
    </row>
    <row r="23" spans="1:35" s="91" customFormat="1">
      <c r="A23" s="108">
        <v>12</v>
      </c>
      <c r="B23" s="109"/>
      <c r="C23" s="110"/>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F23" s="119"/>
      <c r="AG23" s="119"/>
      <c r="AH23" s="121"/>
      <c r="AI23" s="121"/>
    </row>
    <row r="24" spans="1:35" s="91" customFormat="1">
      <c r="A24" s="108">
        <v>13</v>
      </c>
      <c r="B24" s="109"/>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F24" s="119"/>
      <c r="AG24" s="119"/>
    </row>
    <row r="25" spans="1:35" s="91" customFormat="1">
      <c r="A25" s="108">
        <v>14</v>
      </c>
      <c r="B25" s="109"/>
      <c r="C25" s="110"/>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F25" s="119"/>
      <c r="AG25" s="119"/>
    </row>
    <row r="26" spans="1:35" s="91" customFormat="1">
      <c r="A26" s="108">
        <v>15</v>
      </c>
      <c r="B26" s="109"/>
      <c r="C26" s="110"/>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F26" s="119"/>
      <c r="AG26" s="119"/>
    </row>
    <row r="27" spans="1:35" s="91" customFormat="1">
      <c r="A27" s="108">
        <v>16</v>
      </c>
      <c r="B27" s="109"/>
      <c r="C27" s="110"/>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F27" s="119"/>
      <c r="AG27" s="119"/>
    </row>
    <row r="28" spans="1:35" s="91" customFormat="1">
      <c r="A28" s="108">
        <v>17</v>
      </c>
      <c r="B28" s="109"/>
      <c r="C28" s="110"/>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F28" s="119"/>
      <c r="AG28" s="119"/>
    </row>
    <row r="29" spans="1:35" s="91" customFormat="1">
      <c r="A29" s="108">
        <v>18</v>
      </c>
      <c r="B29" s="109"/>
      <c r="C29" s="110"/>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F29" s="119"/>
      <c r="AG29" s="119"/>
    </row>
    <row r="30" spans="1:35" s="91" customFormat="1">
      <c r="A30" s="108">
        <v>19</v>
      </c>
      <c r="B30" s="109"/>
      <c r="C30" s="110"/>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F30" s="119"/>
      <c r="AG30" s="119"/>
    </row>
    <row r="31" spans="1:35" s="91" customFormat="1">
      <c r="A31" s="108">
        <v>20</v>
      </c>
      <c r="B31" s="109"/>
      <c r="C31" s="110"/>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F31" s="119"/>
      <c r="AG31" s="119"/>
    </row>
    <row r="32" spans="1:35" s="91" customFormat="1">
      <c r="A32" s="108">
        <v>21</v>
      </c>
      <c r="B32" s="109"/>
      <c r="C32" s="110"/>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F32" s="119"/>
      <c r="AG32" s="119"/>
    </row>
    <row r="33" spans="1:33" s="91" customFormat="1">
      <c r="A33" s="108">
        <v>22</v>
      </c>
      <c r="B33" s="109"/>
      <c r="C33" s="110"/>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F33" s="119"/>
      <c r="AG33" s="119"/>
    </row>
    <row r="34" spans="1:33" s="91" customFormat="1">
      <c r="A34" s="108">
        <v>23</v>
      </c>
      <c r="B34" s="109"/>
      <c r="C34" s="110"/>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F34" s="119"/>
      <c r="AG34" s="119"/>
    </row>
    <row r="35" spans="1:33" s="91" customFormat="1">
      <c r="A35" s="108">
        <v>24</v>
      </c>
      <c r="B35" s="109"/>
      <c r="C35" s="110"/>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F35" s="119"/>
      <c r="AG35" s="119"/>
    </row>
    <row r="36" spans="1:33" s="91" customFormat="1">
      <c r="A36" s="108">
        <v>25</v>
      </c>
      <c r="B36" s="109"/>
      <c r="C36" s="110"/>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F36" s="119"/>
      <c r="AG36" s="119"/>
    </row>
    <row r="37" spans="1:33" s="91" customFormat="1">
      <c r="A37" s="108">
        <v>26</v>
      </c>
      <c r="B37" s="143"/>
      <c r="C37" s="110"/>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F37" s="119"/>
      <c r="AG37" s="119"/>
    </row>
    <row r="38" spans="1:33" s="91" customFormat="1">
      <c r="A38" s="108">
        <v>27</v>
      </c>
      <c r="B38" s="109"/>
      <c r="C38" s="110"/>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F38" s="119"/>
      <c r="AG38" s="119"/>
    </row>
    <row r="39" spans="1:33" s="91" customFormat="1">
      <c r="A39" s="108">
        <v>28</v>
      </c>
      <c r="B39" s="109"/>
      <c r="C39" s="110"/>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F39" s="119"/>
      <c r="AG39" s="119"/>
    </row>
    <row r="40" spans="1:33" s="91" customFormat="1">
      <c r="A40" s="108">
        <v>29</v>
      </c>
      <c r="B40" s="109"/>
      <c r="C40" s="110"/>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F40" s="119"/>
      <c r="AG40" s="119"/>
    </row>
    <row r="41" spans="1:33" s="91" customFormat="1">
      <c r="A41" s="108">
        <v>30</v>
      </c>
      <c r="B41" s="109"/>
      <c r="C41" s="110"/>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F41" s="119"/>
      <c r="AG41" s="119"/>
    </row>
    <row r="42" spans="1:33" s="91" customFormat="1">
      <c r="A42" s="108">
        <v>31</v>
      </c>
      <c r="B42" s="109"/>
      <c r="C42" s="110"/>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F42" s="119"/>
      <c r="AG42" s="119"/>
    </row>
    <row r="43" spans="1:33" s="91" customFormat="1">
      <c r="A43" s="108">
        <v>32</v>
      </c>
      <c r="B43" s="109"/>
      <c r="C43" s="110"/>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F43" s="119"/>
      <c r="AG43" s="119"/>
    </row>
    <row r="44" spans="1:33" s="91" customFormat="1">
      <c r="A44" s="108">
        <v>33</v>
      </c>
      <c r="B44" s="109"/>
      <c r="C44" s="110"/>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F44" s="119"/>
      <c r="AG44" s="119"/>
    </row>
    <row r="45" spans="1:33" s="91" customFormat="1">
      <c r="A45" s="108">
        <v>34</v>
      </c>
      <c r="B45" s="109"/>
      <c r="C45" s="110"/>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F45" s="119"/>
      <c r="AG45" s="119"/>
    </row>
    <row r="46" spans="1:33" s="91" customFormat="1">
      <c r="A46" s="108">
        <v>35</v>
      </c>
      <c r="B46" s="109"/>
      <c r="C46" s="110"/>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F46" s="119"/>
      <c r="AG46" s="119"/>
    </row>
    <row r="47" spans="1:33" s="91" customFormat="1">
      <c r="A47" s="108">
        <v>36</v>
      </c>
      <c r="B47" s="109"/>
      <c r="C47" s="110"/>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F47" s="119"/>
      <c r="AG47" s="119"/>
    </row>
    <row r="48" spans="1:33" s="91" customFormat="1">
      <c r="A48" s="108">
        <v>37</v>
      </c>
      <c r="B48" s="109"/>
      <c r="C48" s="110"/>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F48" s="119"/>
      <c r="AG48" s="119"/>
    </row>
    <row r="49" spans="1:33" s="91" customFormat="1">
      <c r="A49" s="108">
        <v>38</v>
      </c>
      <c r="B49" s="109"/>
      <c r="C49" s="110"/>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F49" s="119"/>
      <c r="AG49" s="119"/>
    </row>
    <row r="50" spans="1:33" s="91" customFormat="1">
      <c r="A50" s="108">
        <v>39</v>
      </c>
      <c r="B50" s="109"/>
      <c r="C50" s="110"/>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F50" s="119"/>
      <c r="AG50" s="119"/>
    </row>
    <row r="51" spans="1:33" s="91" customFormat="1">
      <c r="A51" s="108">
        <v>40</v>
      </c>
      <c r="B51" s="109"/>
      <c r="C51" s="110"/>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F51" s="119"/>
      <c r="AG51" s="119"/>
    </row>
    <row r="52" spans="1:33" s="91" customFormat="1">
      <c r="A52" s="108">
        <v>41</v>
      </c>
      <c r="B52" s="109"/>
      <c r="C52" s="110"/>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F52" s="119"/>
      <c r="AG52" s="119"/>
    </row>
    <row r="53" spans="1:33" s="91" customFormat="1">
      <c r="A53" s="108">
        <v>42</v>
      </c>
      <c r="B53" s="109"/>
      <c r="C53" s="110"/>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F53" s="119"/>
      <c r="AG53" s="119"/>
    </row>
    <row r="54" spans="1:33" s="91" customFormat="1">
      <c r="A54" s="108">
        <v>43</v>
      </c>
      <c r="B54" s="109"/>
      <c r="C54" s="110"/>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F54" s="119"/>
      <c r="AG54" s="119"/>
    </row>
    <row r="55" spans="1:33" s="91" customFormat="1">
      <c r="A55" s="108">
        <v>44</v>
      </c>
      <c r="B55" s="109"/>
      <c r="C55" s="110"/>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F55" s="119"/>
      <c r="AG55" s="119"/>
    </row>
    <row r="56" spans="1:33" s="91" customFormat="1">
      <c r="A56" s="108">
        <v>45</v>
      </c>
      <c r="B56" s="109"/>
      <c r="C56" s="110"/>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F56" s="119"/>
      <c r="AG56" s="119"/>
    </row>
    <row r="57" spans="1:33" s="91" customFormat="1">
      <c r="A57" s="108">
        <v>46</v>
      </c>
      <c r="B57" s="109"/>
      <c r="C57" s="110"/>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F57" s="119"/>
      <c r="AG57" s="119"/>
    </row>
    <row r="58" spans="1:33" s="91" customFormat="1">
      <c r="A58" s="108">
        <v>47</v>
      </c>
      <c r="B58" s="109"/>
      <c r="C58" s="110"/>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F58" s="119"/>
      <c r="AG58" s="119"/>
    </row>
    <row r="59" spans="1:33" s="91" customFormat="1">
      <c r="A59" s="108">
        <v>48</v>
      </c>
      <c r="B59" s="109"/>
      <c r="C59" s="110"/>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F59" s="119"/>
      <c r="AG59" s="119"/>
    </row>
    <row r="60" spans="1:33" s="91" customFormat="1">
      <c r="A60" s="108">
        <v>49</v>
      </c>
      <c r="B60" s="109"/>
      <c r="C60" s="110"/>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20"/>
      <c r="AF60" s="121"/>
      <c r="AG60" s="121"/>
    </row>
    <row r="61" spans="1:33" s="91" customFormat="1">
      <c r="A61" s="108">
        <v>50</v>
      </c>
      <c r="B61" s="109"/>
      <c r="C61" s="110"/>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F61" s="121"/>
      <c r="AG61" s="121"/>
    </row>
    <row r="62" spans="1:33" s="91" customFormat="1">
      <c r="A62" s="108">
        <v>51</v>
      </c>
      <c r="B62" s="109"/>
      <c r="C62" s="110"/>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F62" s="121"/>
      <c r="AG62" s="121"/>
    </row>
    <row r="63" spans="1:33" s="91" customFormat="1">
      <c r="A63" s="108">
        <v>52</v>
      </c>
      <c r="B63" s="109"/>
      <c r="C63" s="110"/>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F63" s="121"/>
      <c r="AG63" s="121"/>
    </row>
    <row r="64" spans="1:33" s="91" customFormat="1">
      <c r="A64" s="108">
        <v>53</v>
      </c>
      <c r="B64" s="109"/>
      <c r="C64" s="110"/>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F64" s="121"/>
      <c r="AG64" s="121"/>
    </row>
    <row r="65" spans="1:33" s="91" customFormat="1">
      <c r="A65" s="108">
        <v>54</v>
      </c>
      <c r="B65" s="109"/>
      <c r="C65" s="110"/>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F65" s="121"/>
      <c r="AG65" s="121"/>
    </row>
    <row r="66" spans="1:33">
      <c r="A66" s="122"/>
      <c r="B66" s="123"/>
      <c r="C66" s="123"/>
      <c r="D66" s="124"/>
      <c r="E66" s="123"/>
      <c r="F66" s="203"/>
      <c r="G66" s="203"/>
      <c r="H66" s="203"/>
      <c r="I66" s="203"/>
      <c r="J66" s="203"/>
      <c r="K66" s="203"/>
      <c r="L66" s="203"/>
      <c r="M66" s="203"/>
      <c r="N66" s="203"/>
      <c r="O66" s="203"/>
      <c r="P66" s="203"/>
      <c r="Q66" s="203"/>
      <c r="R66" s="203"/>
      <c r="S66" s="203"/>
      <c r="T66" s="123"/>
      <c r="U66" s="123"/>
      <c r="V66" s="123"/>
      <c r="W66" s="123"/>
      <c r="X66" s="123"/>
      <c r="Y66" s="123"/>
      <c r="Z66" s="123"/>
      <c r="AA66" s="123"/>
      <c r="AB66" s="123"/>
      <c r="AC66" s="123"/>
      <c r="AD66" s="136"/>
      <c r="AF66" s="137"/>
      <c r="AG66" s="137"/>
    </row>
    <row r="67" spans="1:33" ht="15.95" customHeight="1">
      <c r="A67" s="125"/>
      <c r="B67" s="126"/>
      <c r="C67" s="126"/>
      <c r="D67" s="127"/>
      <c r="E67" s="126"/>
      <c r="F67" s="204"/>
      <c r="G67" s="204"/>
      <c r="H67" s="204"/>
      <c r="I67" s="204"/>
      <c r="J67" s="204"/>
      <c r="K67" s="204"/>
      <c r="L67" s="204"/>
      <c r="M67" s="204"/>
      <c r="N67" s="204"/>
      <c r="O67" s="204"/>
      <c r="P67" s="204"/>
      <c r="Q67" s="204"/>
      <c r="R67" s="204"/>
      <c r="S67" s="204"/>
      <c r="T67" s="126"/>
      <c r="U67" s="126"/>
      <c r="V67" s="126"/>
      <c r="W67" s="126"/>
      <c r="X67" s="126"/>
      <c r="Y67" s="126"/>
      <c r="Z67" s="126"/>
      <c r="AA67" s="126"/>
      <c r="AB67" s="126"/>
      <c r="AC67" s="126"/>
      <c r="AD67" s="138"/>
      <c r="AF67" s="137"/>
      <c r="AG67" s="137"/>
    </row>
    <row r="68" spans="1:33" ht="15.95" customHeight="1">
      <c r="A68" s="125"/>
      <c r="B68" s="126"/>
      <c r="C68" s="126"/>
      <c r="D68" s="127"/>
      <c r="E68" s="126"/>
      <c r="F68" s="204"/>
      <c r="G68" s="204"/>
      <c r="H68" s="204"/>
      <c r="I68" s="204"/>
      <c r="J68" s="204"/>
      <c r="K68" s="204"/>
      <c r="L68" s="204"/>
      <c r="M68" s="204"/>
      <c r="N68" s="204"/>
      <c r="O68" s="204"/>
      <c r="P68" s="204"/>
      <c r="Q68" s="204"/>
      <c r="R68" s="204"/>
      <c r="S68" s="204"/>
      <c r="T68" s="126"/>
      <c r="U68" s="126"/>
      <c r="V68" s="126"/>
      <c r="W68" s="126"/>
      <c r="X68" s="126"/>
      <c r="Y68" s="126"/>
      <c r="Z68" s="126"/>
      <c r="AA68" s="126"/>
      <c r="AB68" s="126"/>
      <c r="AC68" s="126"/>
      <c r="AD68" s="138"/>
      <c r="AF68" s="137"/>
      <c r="AG68" s="137"/>
    </row>
    <row r="69" spans="1:33" ht="15.95" customHeight="1">
      <c r="A69" s="129"/>
      <c r="B69" s="126" t="s">
        <v>14</v>
      </c>
      <c r="C69" s="126"/>
      <c r="D69" s="127"/>
      <c r="E69" s="126"/>
      <c r="F69" s="204"/>
      <c r="G69" s="204"/>
      <c r="H69" s="204"/>
      <c r="I69" s="204"/>
      <c r="J69" s="204"/>
      <c r="K69" s="204"/>
      <c r="L69" s="204"/>
      <c r="M69" s="204"/>
      <c r="N69" s="204"/>
      <c r="O69" s="204"/>
      <c r="P69" s="204"/>
      <c r="Q69" s="204"/>
      <c r="R69" s="204"/>
      <c r="S69" s="204"/>
      <c r="T69" s="126"/>
      <c r="U69" s="126"/>
      <c r="V69" s="126"/>
      <c r="W69" s="126"/>
      <c r="X69" s="126"/>
      <c r="Y69" s="126"/>
      <c r="Z69" s="126"/>
      <c r="AA69" s="126"/>
      <c r="AB69" s="126"/>
      <c r="AC69" s="126"/>
      <c r="AD69" s="138"/>
      <c r="AF69" s="137"/>
      <c r="AG69" s="137"/>
    </row>
    <row r="70" spans="1:33">
      <c r="A70" s="129"/>
      <c r="B70" s="130" t="s">
        <v>43</v>
      </c>
      <c r="C70" s="130"/>
      <c r="D70" s="131"/>
      <c r="E70" s="130"/>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38"/>
      <c r="AF70" s="137"/>
      <c r="AG70" s="137"/>
    </row>
    <row r="71" spans="1:33">
      <c r="A71" s="129"/>
      <c r="B71" s="130" t="s">
        <v>42</v>
      </c>
      <c r="C71" s="130"/>
      <c r="D71" s="131"/>
      <c r="E71" s="130"/>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38"/>
      <c r="AF71" s="137"/>
      <c r="AG71" s="137"/>
    </row>
    <row r="72" spans="1:33">
      <c r="A72" s="129"/>
      <c r="B72" s="160" t="str">
        <f>$D$1</f>
        <v>SMK GHAFAR BABA</v>
      </c>
      <c r="C72" s="132"/>
      <c r="D72" s="128"/>
      <c r="E72" s="132"/>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38"/>
      <c r="AF72" s="137"/>
      <c r="AG72" s="137"/>
    </row>
    <row r="73" spans="1:33">
      <c r="A73" s="125"/>
      <c r="B73" s="126"/>
      <c r="C73" s="126"/>
      <c r="D73" s="127"/>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38"/>
      <c r="AF73" s="137"/>
      <c r="AG73" s="137"/>
    </row>
    <row r="74" spans="1:33">
      <c r="A74" s="125"/>
      <c r="B74" s="126"/>
      <c r="C74" s="126"/>
      <c r="D74" s="127"/>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38"/>
      <c r="AF74" s="137"/>
      <c r="AG74" s="137"/>
    </row>
    <row r="75" spans="1:33">
      <c r="A75" s="125"/>
      <c r="B75" s="126"/>
      <c r="C75" s="126"/>
      <c r="D75" s="127"/>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38"/>
      <c r="AF75" s="137"/>
      <c r="AG75" s="137"/>
    </row>
    <row r="76" spans="1:33">
      <c r="A76" s="125"/>
      <c r="B76" s="126"/>
      <c r="C76" s="126"/>
      <c r="D76" s="127"/>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38"/>
      <c r="AF76" s="137"/>
      <c r="AG76" s="137"/>
    </row>
    <row r="77" spans="1:33">
      <c r="A77" s="133"/>
      <c r="B77" s="134"/>
      <c r="C77" s="134"/>
      <c r="D77" s="135"/>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9"/>
      <c r="AF77" s="137"/>
      <c r="AG77" s="137"/>
    </row>
    <row r="78" spans="1:33">
      <c r="AF78" s="137"/>
      <c r="AG78" s="137"/>
    </row>
    <row r="79" spans="1:33">
      <c r="AF79" s="137"/>
      <c r="AG79" s="137"/>
    </row>
    <row r="80" spans="1:33">
      <c r="AF80" s="137"/>
      <c r="AG80" s="137"/>
    </row>
    <row r="81" spans="32:33">
      <c r="AF81" s="137"/>
      <c r="AG81" s="137"/>
    </row>
    <row r="82" spans="32:33">
      <c r="AF82" s="137"/>
      <c r="AG82" s="137"/>
    </row>
    <row r="83" spans="32:33">
      <c r="AF83" s="137"/>
      <c r="AG83" s="137"/>
    </row>
    <row r="84" spans="32:33">
      <c r="AF84" s="137"/>
      <c r="AG84" s="137"/>
    </row>
    <row r="85" spans="32:33">
      <c r="AF85" s="137"/>
      <c r="AG85" s="137"/>
    </row>
    <row r="86" spans="32:33">
      <c r="AF86" s="137"/>
      <c r="AG86" s="137"/>
    </row>
    <row r="87" spans="32:33">
      <c r="AF87" s="137"/>
      <c r="AG87" s="137"/>
    </row>
    <row r="88" spans="32:33">
      <c r="AF88" s="137"/>
      <c r="AG88" s="137"/>
    </row>
    <row r="89" spans="32:33">
      <c r="AF89" s="137"/>
      <c r="AG89" s="137"/>
    </row>
    <row r="90" spans="32:33">
      <c r="AF90" s="137"/>
      <c r="AG90" s="137"/>
    </row>
    <row r="91" spans="32:33">
      <c r="AF91" s="137"/>
      <c r="AG91" s="137"/>
    </row>
    <row r="92" spans="32:33">
      <c r="AF92" s="137"/>
      <c r="AG92" s="137"/>
    </row>
    <row r="93" spans="32:33">
      <c r="AF93" s="137"/>
      <c r="AG93" s="137"/>
    </row>
    <row r="94" spans="32:33">
      <c r="AF94" s="137"/>
      <c r="AG94" s="137"/>
    </row>
    <row r="95" spans="32:33">
      <c r="AF95" s="137"/>
      <c r="AG95" s="137"/>
    </row>
    <row r="96" spans="32:33">
      <c r="AF96" s="137"/>
      <c r="AG96" s="137"/>
    </row>
    <row r="97" spans="32:33">
      <c r="AF97" s="137"/>
      <c r="AG97" s="137"/>
    </row>
    <row r="98" spans="32:33">
      <c r="AF98" s="137"/>
      <c r="AG98" s="137"/>
    </row>
    <row r="99" spans="32:33">
      <c r="AF99" s="137"/>
      <c r="AG99" s="137"/>
    </row>
    <row r="100" spans="32:33">
      <c r="AF100" s="137"/>
      <c r="AG100" s="137"/>
    </row>
    <row r="101" spans="32:33">
      <c r="AF101" s="137"/>
      <c r="AG101" s="137"/>
    </row>
    <row r="102" spans="32:33">
      <c r="AF102" s="137"/>
      <c r="AG102" s="137"/>
    </row>
    <row r="103" spans="32:33">
      <c r="AF103" s="137"/>
      <c r="AG103" s="137"/>
    </row>
    <row r="104" spans="32:33">
      <c r="AF104" s="137"/>
      <c r="AG104" s="13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1">
    <mergeCell ref="AD9:AD11"/>
    <mergeCell ref="F66:S66"/>
    <mergeCell ref="F67:S67"/>
    <mergeCell ref="F68:S68"/>
    <mergeCell ref="F69:S69"/>
    <mergeCell ref="A9:A11"/>
    <mergeCell ref="B9:B11"/>
    <mergeCell ref="C9:C11"/>
    <mergeCell ref="D9:D11"/>
    <mergeCell ref="N10:P10"/>
    <mergeCell ref="E9:G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981075</xdr:colOff>
                    <xdr:row>4</xdr:row>
                    <xdr:rowOff>200025</xdr:rowOff>
                  </from>
                  <to>
                    <xdr:col>6</xdr:col>
                    <xdr:colOff>76200</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981075</xdr:colOff>
                    <xdr:row>5</xdr:row>
                    <xdr:rowOff>219075</xdr:rowOff>
                  </from>
                  <to>
                    <xdr:col>6</xdr:col>
                    <xdr:colOff>66675</xdr:colOff>
                    <xdr:row>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G57" sqref="G57"/>
    </sheetView>
  </sheetViews>
  <sheetFormatPr defaultRowHeight="16.5" zeroHeight="1"/>
  <cols>
    <col min="1" max="1" width="3.7109375" style="1" customWidth="1"/>
    <col min="2" max="3" width="8.28515625" style="43" customWidth="1"/>
    <col min="4" max="4" width="20.28515625" style="43" customWidth="1"/>
    <col min="5" max="5" width="13.7109375" style="43" customWidth="1"/>
    <col min="6" max="6" width="94.7109375" style="43" customWidth="1"/>
    <col min="7" max="7" width="5.7109375" style="45" customWidth="1"/>
    <col min="8" max="8" width="12.5703125" style="4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2" customFormat="1" ht="21" customHeight="1">
      <c r="A1" s="47"/>
      <c r="B1" s="229" t="str">
        <f>'REKOD PRESTASI MURID'!$D$1</f>
        <v>SMK GHAFAR BABA</v>
      </c>
      <c r="C1" s="229"/>
      <c r="D1" s="229"/>
      <c r="E1" s="229"/>
      <c r="F1" s="229"/>
      <c r="G1" s="47"/>
      <c r="H1" s="46"/>
    </row>
    <row r="2" spans="1:11" s="42" customFormat="1" ht="21" customHeight="1">
      <c r="A2" s="47"/>
      <c r="B2" s="229" t="str">
        <f>'REKOD PRESTASI MURID'!$D$2</f>
        <v>MASJID TANAH</v>
      </c>
      <c r="C2" s="229"/>
      <c r="D2" s="229"/>
      <c r="E2" s="229"/>
      <c r="F2" s="229"/>
      <c r="G2" s="47"/>
      <c r="H2" s="46"/>
    </row>
    <row r="3" spans="1:11" s="42" customFormat="1" ht="21" customHeight="1">
      <c r="A3" s="47"/>
      <c r="B3" s="229" t="str">
        <f>'REKOD PRESTASI MURID'!$D$3</f>
        <v>MELAKA</v>
      </c>
      <c r="C3" s="229"/>
      <c r="D3" s="229"/>
      <c r="E3" s="229"/>
      <c r="F3" s="229"/>
      <c r="G3" s="47"/>
      <c r="H3" s="46"/>
    </row>
    <row r="4" spans="1:11" s="42" customFormat="1" ht="21" customHeight="1">
      <c r="A4" s="48"/>
      <c r="B4" s="230">
        <f>'REKOD PRESTASI MURID'!$D$4</f>
        <v>43010</v>
      </c>
      <c r="C4" s="230"/>
      <c r="D4" s="230"/>
      <c r="E4" s="230"/>
      <c r="F4" s="230"/>
      <c r="G4" s="48"/>
      <c r="H4" s="231" t="s">
        <v>15</v>
      </c>
      <c r="I4" s="231"/>
      <c r="J4" s="231"/>
    </row>
    <row r="5" spans="1:11">
      <c r="A5" s="7"/>
      <c r="B5" s="7"/>
      <c r="C5" s="7"/>
      <c r="D5" s="7"/>
      <c r="E5" s="7"/>
      <c r="F5" s="7"/>
      <c r="G5" s="7"/>
      <c r="H5" s="49"/>
      <c r="I5" s="86"/>
      <c r="J5" s="86"/>
    </row>
    <row r="6" spans="1:11" ht="18.75">
      <c r="A6" s="7"/>
      <c r="B6" s="50" t="str">
        <f>'REKOD PRESTASI MURID'!$A$7</f>
        <v>BAHASA MELAYU</v>
      </c>
      <c r="C6" s="7"/>
      <c r="D6" s="7"/>
      <c r="E6" s="7"/>
      <c r="F6" s="7"/>
      <c r="G6" s="7"/>
      <c r="H6" s="49"/>
      <c r="I6" s="87">
        <v>1</v>
      </c>
      <c r="J6" s="86"/>
    </row>
    <row r="7" spans="1:11">
      <c r="A7" s="7"/>
      <c r="B7" s="7"/>
      <c r="C7" s="7"/>
      <c r="D7" s="7"/>
      <c r="E7" s="7"/>
      <c r="F7" s="7"/>
      <c r="G7" s="7"/>
      <c r="H7" s="51">
        <v>1</v>
      </c>
      <c r="I7" s="51" t="str">
        <f>'REKOD PRESTASI MURID'!B12</f>
        <v>AHMAD BIN SULAIMAN</v>
      </c>
      <c r="J7" s="51" t="str">
        <f t="shared" ref="J7:J24" si="0">IF(I7=0,"",H7&amp;"  "&amp;I7)</f>
        <v>1  AHMAD BIN SULAIMAN</v>
      </c>
      <c r="K7" s="1">
        <f>'REKOD PRESTASI MURID'!AI12</f>
        <v>1</v>
      </c>
    </row>
    <row r="8" spans="1:11">
      <c r="A8" s="7"/>
      <c r="B8" s="205" t="s">
        <v>16</v>
      </c>
      <c r="C8" s="206"/>
      <c r="D8" s="52" t="str">
        <f>VLOOKUP($I$6,H7:J69,2)</f>
        <v>AHMAD BIN SULAIMAN</v>
      </c>
      <c r="E8" s="53"/>
      <c r="F8" s="18"/>
      <c r="G8" s="7"/>
      <c r="H8" s="51">
        <v>2</v>
      </c>
      <c r="I8" s="51" t="str">
        <f>'REKOD PRESTASI MURID'!B13</f>
        <v>SITI ROKIAH BINTI ALI</v>
      </c>
      <c r="J8" s="51" t="str">
        <f t="shared" si="0"/>
        <v>2  SITI ROKIAH BINTI ALI</v>
      </c>
      <c r="K8" s="1" t="str">
        <f>'REKOD PRESTASI MURID'!G6</f>
        <v>Pentaksiran Pertengahan Tahun</v>
      </c>
    </row>
    <row r="9" spans="1:11">
      <c r="A9" s="7"/>
      <c r="B9" s="208" t="s">
        <v>17</v>
      </c>
      <c r="C9" s="209"/>
      <c r="D9" s="56">
        <f>VLOOKUP($I$6,'REKOD PRESTASI MURID'!$A$12:$D$65,3)</f>
        <v>123356789413</v>
      </c>
      <c r="E9" s="57"/>
      <c r="F9" s="18"/>
      <c r="G9" s="7"/>
      <c r="H9" s="51">
        <v>3</v>
      </c>
      <c r="I9" s="51" t="str">
        <f>'REKOD PRESTASI MURID'!B14</f>
        <v>MOHD RAMLI BIN SHUKRI</v>
      </c>
      <c r="J9" s="51" t="str">
        <f t="shared" si="0"/>
        <v>3  MOHD RAMLI BIN SHUKRI</v>
      </c>
      <c r="K9" s="1" t="str">
        <f>'REKOD PRESTASI MURID'!G7</f>
        <v>Pentaksiran Akhir tahun</v>
      </c>
    </row>
    <row r="10" spans="1:11">
      <c r="A10" s="7"/>
      <c r="B10" s="208" t="s">
        <v>18</v>
      </c>
      <c r="C10" s="209"/>
      <c r="D10" s="58" t="str">
        <f>VLOOKUP($I$6,'REKOD PRESTASI MURID'!$A$12:$D$65,4)</f>
        <v>L</v>
      </c>
      <c r="E10" s="59"/>
      <c r="F10" s="18"/>
      <c r="G10" s="7"/>
      <c r="H10" s="51">
        <v>4</v>
      </c>
      <c r="I10" s="51" t="str">
        <f>'REKOD PRESTASI MURID'!B15</f>
        <v>NORAINI BINTI KASIM</v>
      </c>
      <c r="J10" s="51" t="str">
        <f t="shared" si="0"/>
        <v>4  NORAINI BINTI KASIM</v>
      </c>
    </row>
    <row r="11" spans="1:11">
      <c r="A11" s="7"/>
      <c r="B11" s="208" t="s">
        <v>19</v>
      </c>
      <c r="C11" s="209"/>
      <c r="D11" s="58" t="str">
        <f>'REKOD PRESTASI MURID'!D7</f>
        <v>TINGKATAN 4 AMANAH</v>
      </c>
      <c r="E11" s="59"/>
      <c r="F11" s="18"/>
      <c r="G11" s="7"/>
      <c r="H11" s="51">
        <v>5</v>
      </c>
      <c r="I11" s="51" t="str">
        <f>'REKOD PRESTASI MURID'!B16</f>
        <v>ALIAS BIN OMAR</v>
      </c>
      <c r="J11" s="51" t="str">
        <f t="shared" si="0"/>
        <v>5  ALIAS BIN OMAR</v>
      </c>
    </row>
    <row r="12" spans="1:11">
      <c r="A12" s="7"/>
      <c r="B12" s="54" t="s">
        <v>20</v>
      </c>
      <c r="C12" s="55"/>
      <c r="D12" s="58" t="str">
        <f>'REKOD PRESTASI MURID'!$D$6</f>
        <v>PN. SUZILA MOHAMED</v>
      </c>
      <c r="E12" s="59"/>
      <c r="F12" s="18"/>
      <c r="G12" s="7"/>
      <c r="H12" s="51">
        <v>6</v>
      </c>
      <c r="I12" s="51" t="str">
        <f>'REKOD PRESTASI MURID'!B17</f>
        <v>ABDUL HAKIM BIN KAMARUZAMAN</v>
      </c>
      <c r="J12" s="51" t="str">
        <f t="shared" si="0"/>
        <v>6  ABDUL HAKIM BIN KAMARUZAMAN</v>
      </c>
      <c r="K12" s="84"/>
    </row>
    <row r="13" spans="1:11">
      <c r="A13" s="7"/>
      <c r="B13" s="210" t="s">
        <v>21</v>
      </c>
      <c r="C13" s="211"/>
      <c r="D13" s="145">
        <f>B4</f>
        <v>43010</v>
      </c>
      <c r="E13" s="60"/>
      <c r="F13" s="18"/>
      <c r="G13" s="7"/>
      <c r="H13" s="51">
        <v>7</v>
      </c>
      <c r="I13" s="51">
        <f>'REKOD PRESTASI MURID'!B18</f>
        <v>0</v>
      </c>
      <c r="J13" s="51" t="str">
        <f t="shared" si="0"/>
        <v/>
      </c>
    </row>
    <row r="14" spans="1:11">
      <c r="A14" s="7"/>
      <c r="B14" s="18"/>
      <c r="C14" s="18"/>
      <c r="D14" s="18"/>
      <c r="E14" s="61"/>
      <c r="F14" s="18"/>
      <c r="G14" s="7"/>
      <c r="H14" s="51">
        <v>8</v>
      </c>
      <c r="I14" s="51">
        <f>'REKOD PRESTASI MURID'!B19</f>
        <v>0</v>
      </c>
      <c r="J14" s="51" t="str">
        <f t="shared" si="0"/>
        <v/>
      </c>
    </row>
    <row r="15" spans="1:11" ht="22.5" customHeight="1">
      <c r="A15" s="7"/>
      <c r="B15" s="221" t="s">
        <v>22</v>
      </c>
      <c r="C15" s="221"/>
      <c r="D15" s="221"/>
      <c r="E15" s="214" t="str">
        <f>IF(K7=1,"",VLOOKUP($I$6,'REKOD PRESTASI MURID'!$A$12:$AD$65,30))</f>
        <v/>
      </c>
      <c r="F15" s="219" t="str">
        <f>UPPER(IF(K7=1,K8,K9))</f>
        <v>PENTAKSIRAN PERTENGAHAN TAHUN</v>
      </c>
      <c r="G15" s="7"/>
      <c r="H15" s="51">
        <v>9</v>
      </c>
      <c r="I15" s="51">
        <f>'REKOD PRESTASI MURID'!B20</f>
        <v>0</v>
      </c>
      <c r="J15" s="51" t="str">
        <f t="shared" si="0"/>
        <v/>
      </c>
    </row>
    <row r="16" spans="1:11" ht="22.5" customHeight="1">
      <c r="A16" s="7"/>
      <c r="B16" s="222"/>
      <c r="C16" s="222"/>
      <c r="D16" s="222"/>
      <c r="E16" s="214"/>
      <c r="F16" s="220"/>
      <c r="G16" s="7"/>
      <c r="H16" s="51">
        <v>10</v>
      </c>
      <c r="I16" s="51">
        <f>'REKOD PRESTASI MURID'!B21</f>
        <v>0</v>
      </c>
      <c r="J16" s="51" t="str">
        <f t="shared" si="0"/>
        <v/>
      </c>
    </row>
    <row r="17" spans="1:10" ht="67.5" customHeight="1">
      <c r="A17" s="7"/>
      <c r="B17" s="212" t="s">
        <v>23</v>
      </c>
      <c r="C17" s="212"/>
      <c r="D17" s="213"/>
      <c r="E17" s="215" t="str">
        <f>IF(E15="","Tahap Penguasaan Keseluruhan hanya dilaporkan pada pentaksiran akhir tahun sahaja",VLOOKUP(E15,'DATA PERNYATAAN TAHAP PGUASAAN '!A204:B209,2))</f>
        <v>Tahap Penguasaan Keseluruhan hanya dilaporkan pada pentaksiran akhir tahun sahaja</v>
      </c>
      <c r="F17" s="216"/>
      <c r="G17" s="7"/>
      <c r="H17" s="51">
        <v>11</v>
      </c>
      <c r="I17" s="51">
        <f>'REKOD PRESTASI MURID'!B22</f>
        <v>0</v>
      </c>
      <c r="J17" s="51" t="str">
        <f t="shared" si="0"/>
        <v/>
      </c>
    </row>
    <row r="18" spans="1:10">
      <c r="A18" s="7"/>
      <c r="B18" s="6"/>
      <c r="C18" s="6"/>
      <c r="D18" s="6"/>
      <c r="E18" s="6"/>
      <c r="F18" s="6"/>
      <c r="G18" s="7"/>
      <c r="H18" s="51">
        <v>12</v>
      </c>
      <c r="I18" s="51">
        <f>'REKOD PRESTASI MURID'!B23</f>
        <v>0</v>
      </c>
      <c r="J18" s="51" t="str">
        <f t="shared" si="0"/>
        <v/>
      </c>
    </row>
    <row r="19" spans="1:10" ht="33">
      <c r="A19" s="7"/>
      <c r="B19" s="217" t="s">
        <v>4</v>
      </c>
      <c r="C19" s="217"/>
      <c r="D19" s="62" t="s">
        <v>24</v>
      </c>
      <c r="E19" s="63" t="s">
        <v>25</v>
      </c>
      <c r="F19" s="64" t="s">
        <v>26</v>
      </c>
      <c r="G19" s="7"/>
      <c r="H19" s="51">
        <v>13</v>
      </c>
      <c r="I19" s="51">
        <f>'REKOD PRESTASI MURID'!B24</f>
        <v>0</v>
      </c>
      <c r="J19" s="51" t="str">
        <f t="shared" si="0"/>
        <v/>
      </c>
    </row>
    <row r="20" spans="1:10" ht="93" customHeight="1">
      <c r="A20" s="7"/>
      <c r="B20" s="223" t="str">
        <f>B6</f>
        <v>BAHASA MELAYU</v>
      </c>
      <c r="C20" s="224"/>
      <c r="D20" s="65" t="str">
        <f>'REKOD PRESTASI MURID'!$E$11</f>
        <v>KEMAHIRAN MENDENGAR DAN BERTUTUR</v>
      </c>
      <c r="E20" s="66">
        <f>VLOOKUP($I$6,'REKOD PRESTASI MURID'!$A$12:$AD$65,5)</f>
        <v>2</v>
      </c>
      <c r="F20" s="67" t="str">
        <f>VLOOKUP(E20,'DATA PERNYATAAN TAHAP PGUASAAN '!A4:B9,2)</f>
        <v>Mendengar, memahami dan memberikan respons yang betul dan sesuai terhadap pelbagai ujaran, maklumat, isu semasa dan karya;  bersoal jawab; mengemukakan idea serta menyatakan pandangan dalam pelbagai ruang perbincangan dengan ayat yang betul dan  intonasi yang sesuai pada tahap terhad.</v>
      </c>
      <c r="G20" s="7"/>
      <c r="H20" s="51">
        <v>14</v>
      </c>
      <c r="I20" s="51">
        <f>'REKOD PRESTASI MURID'!B25</f>
        <v>0</v>
      </c>
      <c r="J20" s="51" t="str">
        <f t="shared" si="0"/>
        <v/>
      </c>
    </row>
    <row r="21" spans="1:10" ht="93" customHeight="1">
      <c r="A21" s="7"/>
      <c r="B21" s="225"/>
      <c r="C21" s="226"/>
      <c r="D21" s="65" t="str">
        <f>'REKOD PRESTASI MURID'!$F$11</f>
        <v>KEMAHIRAN MEMBACA</v>
      </c>
      <c r="E21" s="66">
        <f>VLOOKUP($I$6,'REKOD PRESTASI MURID'!$A$12:$AD$65,6)</f>
        <v>4</v>
      </c>
      <c r="F21" s="67" t="str">
        <f>VLOOKUP(E21,'DATA PERNYATAAN TAHAP PGUASAAN '!A12:B17,2)</f>
        <v>Membaca, memahami maklumat dan menilai bentuk serta kandungan teks untuk membuat kesimpulan, membanding beza, menjana idea, mengulas pandangan penulis serta menghayati pelbagai bahan bacaan dengan betul dan rasional pada tahap kukuh</v>
      </c>
      <c r="G21" s="7"/>
      <c r="H21" s="51">
        <v>15</v>
      </c>
      <c r="I21" s="51">
        <f>'REKOD PRESTASI MURID'!B26</f>
        <v>0</v>
      </c>
      <c r="J21" s="51" t="str">
        <f t="shared" si="0"/>
        <v/>
      </c>
    </row>
    <row r="22" spans="1:10" ht="93" customHeight="1">
      <c r="A22" s="7"/>
      <c r="B22" s="227"/>
      <c r="C22" s="228"/>
      <c r="D22" s="65" t="str">
        <f>'REKOD PRESTASI MURID'!$G$11</f>
        <v>KEMAHIRAN MENULIS</v>
      </c>
      <c r="E22" s="66">
        <f>VLOOKUP($I$6,'REKOD PRESTASI MURID'!$A$12:$AD$65,7)</f>
        <v>6</v>
      </c>
      <c r="F22" s="67" t="str">
        <f>VLOOKUP(E22,'DATA PERNYATAAN TAHAP PGUASAAN '!A20:B25,2)</f>
        <v xml:space="preserve">Menulis ungkapan, ayat, pendapat, meramal, melengkapkan maklumat dan menghasilkan penulisan yang lengkap, mengolah pelbagai bahan dan maklumat, serta menganalisis kesalahan bahasa dengan betul menggunakan ayat yang gramatis dan mengikut konteks pada tahap tekal, terperinci dan menjadi teladan. </v>
      </c>
      <c r="G22" s="7"/>
      <c r="H22" s="51">
        <v>16</v>
      </c>
      <c r="I22" s="51">
        <f>'REKOD PRESTASI MURID'!B27</f>
        <v>0</v>
      </c>
      <c r="J22" s="51" t="str">
        <f t="shared" si="0"/>
        <v/>
      </c>
    </row>
    <row r="23" spans="1:10" hidden="1">
      <c r="A23" s="7"/>
      <c r="B23" s="166"/>
      <c r="C23" s="167"/>
      <c r="D23" s="65">
        <f>'REKOD PRESTASI MURID'!$H$11</f>
        <v>4</v>
      </c>
      <c r="E23" s="66">
        <f>VLOOKUP($I$6,'REKOD PRESTASI MURID'!$A$12:$AD$65,8)</f>
        <v>0</v>
      </c>
      <c r="F23" s="67" t="e">
        <f>VLOOKUP(E23,'DATA PERNYATAAN TAHAP PGUASAAN '!A28:B33,2)</f>
        <v>#N/A</v>
      </c>
      <c r="G23" s="7"/>
      <c r="H23" s="51">
        <v>17</v>
      </c>
      <c r="I23" s="51">
        <f>'REKOD PRESTASI MURID'!B28</f>
        <v>0</v>
      </c>
      <c r="J23" s="51" t="str">
        <f t="shared" si="0"/>
        <v/>
      </c>
    </row>
    <row r="24" spans="1:10" hidden="1">
      <c r="A24" s="7"/>
      <c r="B24" s="166"/>
      <c r="C24" s="167"/>
      <c r="D24" s="65">
        <f>'REKOD PRESTASI MURID'!$I$11</f>
        <v>5</v>
      </c>
      <c r="E24" s="66">
        <f>VLOOKUP($I$6,'REKOD PRESTASI MURID'!$A$12:$AD$65,9)</f>
        <v>0</v>
      </c>
      <c r="F24" s="67" t="e">
        <f>VLOOKUP(E24,'DATA PERNYATAAN TAHAP PGUASAAN '!A36:B41,2)</f>
        <v>#N/A</v>
      </c>
      <c r="G24" s="7"/>
      <c r="H24" s="51">
        <v>18</v>
      </c>
      <c r="I24" s="51">
        <f>'REKOD PRESTASI MURID'!B29</f>
        <v>0</v>
      </c>
      <c r="J24" s="51" t="str">
        <f t="shared" si="0"/>
        <v/>
      </c>
    </row>
    <row r="25" spans="1:10" hidden="1">
      <c r="A25" s="7"/>
      <c r="B25" s="166"/>
      <c r="C25" s="167"/>
      <c r="D25" s="65">
        <f>'REKOD PRESTASI MURID'!$J$11</f>
        <v>6</v>
      </c>
      <c r="E25" s="66">
        <f>VLOOKUP($I$6,'REKOD PRESTASI MURID'!$A$12:$AD$65,10)</f>
        <v>0</v>
      </c>
      <c r="F25" s="67" t="e">
        <f>VLOOKUP(E25,'DATA PERNYATAAN TAHAP PGUASAAN '!A44:B49,2)</f>
        <v>#N/A</v>
      </c>
      <c r="G25" s="7"/>
      <c r="H25" s="51">
        <v>19</v>
      </c>
      <c r="I25" s="51">
        <f>'REKOD PRESTASI MURID'!B30</f>
        <v>0</v>
      </c>
      <c r="J25" s="51" t="str">
        <f t="shared" ref="J25:J30" si="1">IF(I25=0,"",H25&amp;"  "&amp;I25)</f>
        <v/>
      </c>
    </row>
    <row r="26" spans="1:10" hidden="1">
      <c r="A26" s="7"/>
      <c r="B26" s="166"/>
      <c r="C26" s="167"/>
      <c r="D26" s="65">
        <f>'REKOD PRESTASI MURID'!$K$11</f>
        <v>7</v>
      </c>
      <c r="E26" s="66">
        <f>VLOOKUP($I$6,'REKOD PRESTASI MURID'!$A$12:$AD$65,11)</f>
        <v>0</v>
      </c>
      <c r="F26" s="67" t="e">
        <f>VLOOKUP(E26,'DATA PERNYATAAN TAHAP PGUASAAN '!A52:B57,2)</f>
        <v>#N/A</v>
      </c>
      <c r="G26" s="7"/>
      <c r="H26" s="51">
        <v>20</v>
      </c>
      <c r="I26" s="51">
        <f>'REKOD PRESTASI MURID'!B31</f>
        <v>0</v>
      </c>
      <c r="J26" s="51" t="str">
        <f t="shared" si="1"/>
        <v/>
      </c>
    </row>
    <row r="27" spans="1:10" hidden="1">
      <c r="A27" s="7"/>
      <c r="B27" s="166"/>
      <c r="C27" s="167"/>
      <c r="D27" s="65">
        <f>'REKOD PRESTASI MURID'!$L$11</f>
        <v>8</v>
      </c>
      <c r="E27" s="66">
        <f>VLOOKUP($I$6,'REKOD PRESTASI MURID'!$A$12:$AD$65,12)</f>
        <v>0</v>
      </c>
      <c r="F27" s="67" t="e">
        <f>VLOOKUP(E27,'DATA PERNYATAAN TAHAP PGUASAAN '!A60:B65,2)</f>
        <v>#N/A</v>
      </c>
      <c r="G27" s="7"/>
      <c r="H27" s="51">
        <v>21</v>
      </c>
      <c r="I27" s="51">
        <f>'REKOD PRESTASI MURID'!B32</f>
        <v>0</v>
      </c>
      <c r="J27" s="51" t="str">
        <f t="shared" si="1"/>
        <v/>
      </c>
    </row>
    <row r="28" spans="1:10" hidden="1">
      <c r="A28" s="7"/>
      <c r="B28" s="166"/>
      <c r="C28" s="167"/>
      <c r="D28" s="65">
        <f>'REKOD PRESTASI MURID'!$M$11</f>
        <v>0</v>
      </c>
      <c r="E28" s="66">
        <f>VLOOKUP($I$6,'REKOD PRESTASI MURID'!$A$12:$AD$65,13)</f>
        <v>0</v>
      </c>
      <c r="F28" s="67" t="e">
        <f>VLOOKUP(E28,'DATA PERNYATAAN TAHAP PGUASAAN '!A68:B73,2)</f>
        <v>#N/A</v>
      </c>
      <c r="G28" s="7"/>
      <c r="H28" s="51">
        <v>22</v>
      </c>
      <c r="I28" s="51">
        <f>'REKOD PRESTASI MURID'!B33</f>
        <v>0</v>
      </c>
      <c r="J28" s="51" t="str">
        <f t="shared" si="1"/>
        <v/>
      </c>
    </row>
    <row r="29" spans="1:10" hidden="1">
      <c r="A29" s="7"/>
      <c r="B29" s="166"/>
      <c r="C29" s="167"/>
      <c r="D29" s="65">
        <f>'REKOD PRESTASI MURID'!$N$11</f>
        <v>0</v>
      </c>
      <c r="E29" s="66">
        <f>VLOOKUP($I$6,'REKOD PRESTASI MURID'!$A$12:$AD$65,14)</f>
        <v>0</v>
      </c>
      <c r="F29" s="67" t="e">
        <f>VLOOKUP(E29,'DATA PERNYATAAN TAHAP PGUASAAN '!A76:B81,2)</f>
        <v>#N/A</v>
      </c>
      <c r="G29" s="7"/>
      <c r="H29" s="51">
        <v>23</v>
      </c>
      <c r="I29" s="51">
        <f>'REKOD PRESTASI MURID'!B34</f>
        <v>0</v>
      </c>
      <c r="J29" s="51" t="str">
        <f t="shared" si="1"/>
        <v/>
      </c>
    </row>
    <row r="30" spans="1:10" ht="67.5" hidden="1" customHeight="1">
      <c r="A30" s="7"/>
      <c r="B30" s="166"/>
      <c r="C30" s="167"/>
      <c r="D30" s="65">
        <f>'REKOD PRESTASI MURID'!$O$11</f>
        <v>0</v>
      </c>
      <c r="E30" s="66">
        <f>VLOOKUP($I$6,'REKOD PRESTASI MURID'!$A$12:$AD$65,15)</f>
        <v>0</v>
      </c>
      <c r="F30" s="67" t="e">
        <f>VLOOKUP(E30,'DATA PERNYATAAN TAHAP PGUASAAN '!A84:B89,2)</f>
        <v>#N/A</v>
      </c>
      <c r="G30" s="7"/>
      <c r="H30" s="51">
        <v>24</v>
      </c>
      <c r="I30" s="51">
        <f>'REKOD PRESTASI MURID'!B35</f>
        <v>0</v>
      </c>
      <c r="J30" s="51" t="str">
        <f t="shared" si="1"/>
        <v/>
      </c>
    </row>
    <row r="31" spans="1:10" ht="63.75" hidden="1" customHeight="1">
      <c r="A31" s="7"/>
      <c r="B31" s="164"/>
      <c r="C31" s="165"/>
      <c r="D31" s="65">
        <f>'REKOD PRESTASI MURID'!$P$11</f>
        <v>0</v>
      </c>
      <c r="E31" s="66">
        <f>VLOOKUP($I$6,'REKOD PRESTASI MURID'!$A$12:$AD$65,16)</f>
        <v>0</v>
      </c>
      <c r="F31" s="67" t="e">
        <f>VLOOKUP(E31,'DATA PERNYATAAN TAHAP PGUASAAN '!A92:B97,2)</f>
        <v>#N/A</v>
      </c>
      <c r="G31" s="7"/>
      <c r="H31" s="51">
        <v>25</v>
      </c>
      <c r="I31" s="51">
        <f>'REKOD PRESTASI MURID'!B36</f>
        <v>0</v>
      </c>
      <c r="J31" s="51" t="str">
        <f t="shared" ref="J31:J63" si="2">IF(I31=0,"",H31&amp;"  "&amp;I31)</f>
        <v/>
      </c>
    </row>
    <row r="32" spans="1:10" hidden="1">
      <c r="A32" s="7"/>
      <c r="B32" s="68"/>
      <c r="C32" s="69"/>
      <c r="D32" s="65">
        <f>'REKOD PRESTASI MURID'!Q$11</f>
        <v>0</v>
      </c>
      <c r="E32" s="66">
        <f>VLOOKUP($I$6,'REKOD PRESTASI MURID'!$A$12:$AD$65,17)</f>
        <v>0</v>
      </c>
      <c r="F32" s="67" t="e">
        <f>VLOOKUP(E32,'DATA PERNYATAAN TAHAP PGUASAAN '!A100:B105,2)</f>
        <v>#N/A</v>
      </c>
      <c r="G32" s="7"/>
      <c r="H32" s="51">
        <v>26</v>
      </c>
      <c r="I32" s="51">
        <f>'REKOD PRESTASI MURID'!B37</f>
        <v>0</v>
      </c>
      <c r="J32" s="51" t="str">
        <f t="shared" si="2"/>
        <v/>
      </c>
    </row>
    <row r="33" spans="1:10" hidden="1">
      <c r="A33" s="7"/>
      <c r="B33" s="68"/>
      <c r="C33" s="69"/>
      <c r="D33" s="65">
        <f>'REKOD PRESTASI MURID'!$R$11</f>
        <v>0</v>
      </c>
      <c r="E33" s="66">
        <f>VLOOKUP($I$6,'REKOD PRESTASI MURID'!$A$12:$AD$65,18)</f>
        <v>0</v>
      </c>
      <c r="F33" s="67" t="e">
        <f>VLOOKUP(E33,'DATA PERNYATAAN TAHAP PGUASAAN '!A108:B113,2)</f>
        <v>#N/A</v>
      </c>
      <c r="G33" s="7"/>
      <c r="H33" s="51">
        <v>27</v>
      </c>
      <c r="I33" s="51">
        <f>'REKOD PRESTASI MURID'!B38</f>
        <v>0</v>
      </c>
      <c r="J33" s="51" t="str">
        <f t="shared" si="2"/>
        <v/>
      </c>
    </row>
    <row r="34" spans="1:10" hidden="1">
      <c r="A34" s="7"/>
      <c r="B34" s="68"/>
      <c r="C34" s="69"/>
      <c r="D34" s="65">
        <f>'REKOD PRESTASI MURID'!$S$11</f>
        <v>0</v>
      </c>
      <c r="E34" s="66">
        <f>VLOOKUP($I$6,'REKOD PRESTASI MURID'!$A$12:$AD$65,19)</f>
        <v>0</v>
      </c>
      <c r="F34" s="67" t="e">
        <f>VLOOKUP(E34,'DATA PERNYATAAN TAHAP PGUASAAN '!A116:B121,2)</f>
        <v>#N/A</v>
      </c>
      <c r="G34" s="7"/>
      <c r="H34" s="51">
        <v>28</v>
      </c>
      <c r="I34" s="51">
        <f>'REKOD PRESTASI MURID'!B39</f>
        <v>0</v>
      </c>
      <c r="J34" s="51" t="str">
        <f t="shared" si="2"/>
        <v/>
      </c>
    </row>
    <row r="35" spans="1:10" hidden="1">
      <c r="A35" s="7"/>
      <c r="B35" s="68"/>
      <c r="C35" s="69"/>
      <c r="D35" s="65">
        <f>'REKOD PRESTASI MURID'!$T$11</f>
        <v>0</v>
      </c>
      <c r="E35" s="66">
        <f>VLOOKUP($I$6,'REKOD PRESTASI MURID'!$A$12:$AD$65,20)</f>
        <v>0</v>
      </c>
      <c r="F35" s="67" t="e">
        <f>VLOOKUP(E35,'DATA PERNYATAAN TAHAP PGUASAAN '!A124:B129,2)</f>
        <v>#N/A</v>
      </c>
      <c r="G35" s="7"/>
      <c r="H35" s="51">
        <v>29</v>
      </c>
      <c r="I35" s="51">
        <f>'REKOD PRESTASI MURID'!B40</f>
        <v>0</v>
      </c>
      <c r="J35" s="51" t="str">
        <f t="shared" si="2"/>
        <v/>
      </c>
    </row>
    <row r="36" spans="1:10" hidden="1">
      <c r="A36" s="7"/>
      <c r="B36" s="68"/>
      <c r="C36" s="69"/>
      <c r="D36" s="65">
        <f>'REKOD PRESTASI MURID'!$U$11</f>
        <v>0</v>
      </c>
      <c r="E36" s="66">
        <f>VLOOKUP($I$6,'REKOD PRESTASI MURID'!$A$12:$AD$65,21)</f>
        <v>0</v>
      </c>
      <c r="F36" s="67" t="e">
        <f>VLOOKUP(E36,'DATA PERNYATAAN TAHAP PGUASAAN '!A132:B137,2)</f>
        <v>#N/A</v>
      </c>
      <c r="G36" s="7"/>
      <c r="H36" s="51">
        <v>30</v>
      </c>
      <c r="I36" s="51">
        <f>'REKOD PRESTASI MURID'!B41</f>
        <v>0</v>
      </c>
      <c r="J36" s="51" t="str">
        <f t="shared" si="2"/>
        <v/>
      </c>
    </row>
    <row r="37" spans="1:10" hidden="1">
      <c r="A37" s="7"/>
      <c r="B37" s="68"/>
      <c r="C37" s="69"/>
      <c r="D37" s="65">
        <f>'REKOD PRESTASI MURID'!$V$11</f>
        <v>0</v>
      </c>
      <c r="E37" s="66">
        <f>VLOOKUP($I$6,'REKOD PRESTASI MURID'!$A$12:$AD$65,22)</f>
        <v>0</v>
      </c>
      <c r="F37" s="67" t="e">
        <f>VLOOKUP(E37,'DATA PERNYATAAN TAHAP PGUASAAN '!A140:B145,2)</f>
        <v>#N/A</v>
      </c>
      <c r="G37" s="7"/>
      <c r="H37" s="51">
        <v>31</v>
      </c>
      <c r="I37" s="51">
        <f>'REKOD PRESTASI MURID'!B42</f>
        <v>0</v>
      </c>
      <c r="J37" s="51" t="str">
        <f t="shared" si="2"/>
        <v/>
      </c>
    </row>
    <row r="38" spans="1:10" hidden="1">
      <c r="A38" s="7"/>
      <c r="B38" s="68"/>
      <c r="C38" s="69"/>
      <c r="D38" s="65">
        <f>'REKOD PRESTASI MURID'!$W$11</f>
        <v>0</v>
      </c>
      <c r="E38" s="66">
        <f>VLOOKUP($I$6,'REKOD PRESTASI MURID'!$A$12:$AD$65,23)</f>
        <v>0</v>
      </c>
      <c r="F38" s="67" t="e">
        <f>VLOOKUP(E38,'DATA PERNYATAAN TAHAP PGUASAAN '!A148:B153,2)</f>
        <v>#N/A</v>
      </c>
      <c r="G38" s="7"/>
      <c r="H38" s="51">
        <v>32</v>
      </c>
      <c r="I38" s="51">
        <f>'REKOD PRESTASI MURID'!B43</f>
        <v>0</v>
      </c>
      <c r="J38" s="51" t="str">
        <f t="shared" si="2"/>
        <v/>
      </c>
    </row>
    <row r="39" spans="1:10" hidden="1">
      <c r="A39" s="7"/>
      <c r="B39" s="68"/>
      <c r="C39" s="69"/>
      <c r="D39" s="65">
        <f>'REKOD PRESTASI MURID'!$X$11</f>
        <v>0</v>
      </c>
      <c r="E39" s="66">
        <f>VLOOKUP($I$6,'REKOD PRESTASI MURID'!$A$12:$AD$65,24)</f>
        <v>0</v>
      </c>
      <c r="F39" s="67" t="e">
        <f>VLOOKUP(E39,'DATA PERNYATAAN TAHAP PGUASAAN '!A156:B161,2)</f>
        <v>#N/A</v>
      </c>
      <c r="G39" s="7"/>
      <c r="H39" s="51">
        <v>33</v>
      </c>
      <c r="I39" s="51">
        <f>'REKOD PRESTASI MURID'!B44</f>
        <v>0</v>
      </c>
      <c r="J39" s="51" t="str">
        <f t="shared" si="2"/>
        <v/>
      </c>
    </row>
    <row r="40" spans="1:10" hidden="1">
      <c r="A40" s="7"/>
      <c r="B40" s="68"/>
      <c r="C40" s="69"/>
      <c r="D40" s="65">
        <f>'REKOD PRESTASI MURID'!$Y$11</f>
        <v>0</v>
      </c>
      <c r="E40" s="66">
        <f>VLOOKUP($I$6,'REKOD PRESTASI MURID'!$A$12:$AD$65,25)</f>
        <v>0</v>
      </c>
      <c r="F40" s="67" t="e">
        <f>VLOOKUP(E40,'DATA PERNYATAAN TAHAP PGUASAAN '!A164:B169,2)</f>
        <v>#N/A</v>
      </c>
      <c r="G40" s="7"/>
      <c r="H40" s="51">
        <v>34</v>
      </c>
      <c r="I40" s="51">
        <f>'REKOD PRESTASI MURID'!B45</f>
        <v>0</v>
      </c>
      <c r="J40" s="51" t="str">
        <f t="shared" si="2"/>
        <v/>
      </c>
    </row>
    <row r="41" spans="1:10" hidden="1">
      <c r="A41" s="7"/>
      <c r="B41" s="68"/>
      <c r="C41" s="69"/>
      <c r="D41" s="65">
        <f>'REKOD PRESTASI MURID'!$Z$11</f>
        <v>0</v>
      </c>
      <c r="E41" s="66">
        <f>VLOOKUP($I$6,'REKOD PRESTASI MURID'!$A$12:$AD$65,26)</f>
        <v>0</v>
      </c>
      <c r="F41" s="67" t="e">
        <f>VLOOKUP(E41,'DATA PERNYATAAN TAHAP PGUASAAN '!A172:B177,2)</f>
        <v>#N/A</v>
      </c>
      <c r="G41" s="7"/>
      <c r="H41" s="51">
        <v>35</v>
      </c>
      <c r="I41" s="51">
        <f>'REKOD PRESTASI MURID'!B46</f>
        <v>0</v>
      </c>
      <c r="J41" s="51" t="str">
        <f t="shared" si="2"/>
        <v/>
      </c>
    </row>
    <row r="42" spans="1:10" hidden="1">
      <c r="A42" s="7"/>
      <c r="B42" s="68"/>
      <c r="C42" s="69"/>
      <c r="D42" s="65">
        <f>'REKOD PRESTASI MURID'!$AA$11</f>
        <v>0</v>
      </c>
      <c r="E42" s="66">
        <f>VLOOKUP($I$6,'REKOD PRESTASI MURID'!$A$12:$AD$65,27)</f>
        <v>0</v>
      </c>
      <c r="F42" s="67" t="e">
        <f>VLOOKUP(E42,'DATA PERNYATAAN TAHAP PGUASAAN '!A180:B185,2)</f>
        <v>#N/A</v>
      </c>
      <c r="G42" s="7"/>
      <c r="H42" s="51">
        <v>36</v>
      </c>
      <c r="I42" s="51">
        <f>'REKOD PRESTASI MURID'!B47</f>
        <v>0</v>
      </c>
      <c r="J42" s="51" t="str">
        <f t="shared" si="2"/>
        <v/>
      </c>
    </row>
    <row r="43" spans="1:10" hidden="1">
      <c r="A43" s="7"/>
      <c r="B43" s="68"/>
      <c r="C43" s="69"/>
      <c r="D43" s="65">
        <f>'REKOD PRESTASI MURID'!$AB$11</f>
        <v>0</v>
      </c>
      <c r="E43" s="66">
        <f>VLOOKUP($I$6,'REKOD PRESTASI MURID'!$A$12:$AD$65,28)</f>
        <v>0</v>
      </c>
      <c r="F43" s="67" t="e">
        <f>VLOOKUP(E43,'DATA PERNYATAAN TAHAP PGUASAAN '!A188:B193,2)</f>
        <v>#N/A</v>
      </c>
      <c r="G43" s="7"/>
      <c r="H43" s="51">
        <v>37</v>
      </c>
      <c r="I43" s="51">
        <f>'REKOD PRESTASI MURID'!B48</f>
        <v>0</v>
      </c>
      <c r="J43" s="51" t="str">
        <f t="shared" si="2"/>
        <v/>
      </c>
    </row>
    <row r="44" spans="1:10" hidden="1">
      <c r="A44" s="7"/>
      <c r="B44" s="70"/>
      <c r="C44" s="71"/>
      <c r="D44" s="65">
        <f>'REKOD PRESTASI MURID'!$AC$11</f>
        <v>0</v>
      </c>
      <c r="E44" s="66">
        <f>VLOOKUP($I$6,'REKOD PRESTASI MURID'!$A$12:$AD$65,29)</f>
        <v>0</v>
      </c>
      <c r="F44" s="67" t="e">
        <f>VLOOKUP(E44,'DATA PERNYATAAN TAHAP PGUASAAN '!A196:B201,2)</f>
        <v>#N/A</v>
      </c>
      <c r="G44" s="7"/>
      <c r="H44" s="51">
        <v>38</v>
      </c>
      <c r="I44" s="51">
        <f>'REKOD PRESTASI MURID'!B49</f>
        <v>0</v>
      </c>
      <c r="J44" s="51" t="str">
        <f t="shared" si="2"/>
        <v/>
      </c>
    </row>
    <row r="45" spans="1:10" s="43" customFormat="1" ht="18">
      <c r="A45" s="7"/>
      <c r="B45" s="72"/>
      <c r="C45" s="72"/>
      <c r="D45" s="73"/>
      <c r="E45" s="74"/>
      <c r="F45" s="75"/>
      <c r="G45" s="7"/>
      <c r="H45" s="51">
        <v>39</v>
      </c>
      <c r="I45" s="51">
        <f>'REKOD PRESTASI MURID'!B50</f>
        <v>0</v>
      </c>
      <c r="J45" s="51" t="str">
        <f t="shared" si="2"/>
        <v/>
      </c>
    </row>
    <row r="46" spans="1:10" s="43" customFormat="1" ht="21.75" customHeight="1">
      <c r="A46" s="76"/>
      <c r="B46" s="77"/>
      <c r="C46" s="77"/>
      <c r="D46" s="78"/>
      <c r="E46" s="79"/>
      <c r="F46" s="80"/>
      <c r="G46" s="76"/>
      <c r="H46" s="51">
        <v>40</v>
      </c>
      <c r="I46" s="51">
        <f>'REKOD PRESTASI MURID'!B51</f>
        <v>0</v>
      </c>
      <c r="J46" s="51" t="str">
        <f t="shared" si="2"/>
        <v/>
      </c>
    </row>
    <row r="47" spans="1:10" s="43" customFormat="1" ht="21.75" customHeight="1">
      <c r="A47" s="76"/>
      <c r="B47" s="77"/>
      <c r="C47" s="77"/>
      <c r="D47" s="81" t="s">
        <v>27</v>
      </c>
      <c r="E47" s="218"/>
      <c r="F47" s="218"/>
      <c r="G47" s="76"/>
      <c r="H47" s="51">
        <v>41</v>
      </c>
      <c r="I47" s="51">
        <f>'REKOD PRESTASI MURID'!B52</f>
        <v>0</v>
      </c>
      <c r="J47" s="51" t="str">
        <f t="shared" si="2"/>
        <v/>
      </c>
    </row>
    <row r="48" spans="1:10" s="44" customFormat="1" ht="22.5" customHeight="1">
      <c r="A48" s="76"/>
      <c r="B48" s="82"/>
      <c r="C48" s="82"/>
      <c r="E48" s="207"/>
      <c r="F48" s="207"/>
      <c r="G48" s="76"/>
      <c r="H48" s="51">
        <v>42</v>
      </c>
      <c r="I48" s="51">
        <f>'REKOD PRESTASI MURID'!B53</f>
        <v>0</v>
      </c>
      <c r="J48" s="51" t="str">
        <f t="shared" si="2"/>
        <v/>
      </c>
    </row>
    <row r="49" spans="1:10" s="44" customFormat="1" ht="21" customHeight="1">
      <c r="A49" s="76"/>
      <c r="B49" s="82"/>
      <c r="C49" s="82"/>
      <c r="D49" s="81"/>
      <c r="E49" s="207"/>
      <c r="F49" s="207"/>
      <c r="G49" s="76"/>
      <c r="H49" s="51">
        <v>43</v>
      </c>
      <c r="I49" s="51">
        <f>'REKOD PRESTASI MURID'!B54</f>
        <v>0</v>
      </c>
      <c r="J49" s="51" t="str">
        <f t="shared" si="2"/>
        <v/>
      </c>
    </row>
    <row r="50" spans="1:10" s="44" customFormat="1">
      <c r="A50" s="76"/>
      <c r="B50" s="76"/>
      <c r="C50" s="76"/>
      <c r="D50" s="76"/>
      <c r="E50" s="76"/>
      <c r="F50" s="76"/>
      <c r="G50" s="76"/>
      <c r="H50" s="51">
        <v>44</v>
      </c>
      <c r="I50" s="51">
        <f>'REKOD PRESTASI MURID'!B55</f>
        <v>0</v>
      </c>
      <c r="J50" s="51" t="str">
        <f t="shared" si="2"/>
        <v/>
      </c>
    </row>
    <row r="51" spans="1:10">
      <c r="H51" s="51">
        <v>45</v>
      </c>
      <c r="I51" s="51">
        <f>'REKOD PRESTASI MURID'!B56</f>
        <v>0</v>
      </c>
      <c r="J51" s="51" t="str">
        <f t="shared" si="2"/>
        <v/>
      </c>
    </row>
    <row r="52" spans="1:10">
      <c r="H52" s="51">
        <v>46</v>
      </c>
      <c r="I52" s="51">
        <f>'REKOD PRESTASI MURID'!B57</f>
        <v>0</v>
      </c>
      <c r="J52" s="51" t="str">
        <f t="shared" si="2"/>
        <v/>
      </c>
    </row>
    <row r="53" spans="1:10">
      <c r="H53" s="51">
        <v>47</v>
      </c>
      <c r="I53" s="51">
        <f>'REKOD PRESTASI MURID'!B58</f>
        <v>0</v>
      </c>
      <c r="J53" s="51" t="str">
        <f t="shared" si="2"/>
        <v/>
      </c>
    </row>
    <row r="54" spans="1:10">
      <c r="H54" s="51">
        <v>48</v>
      </c>
      <c r="I54" s="51">
        <f>'REKOD PRESTASI MURID'!B59</f>
        <v>0</v>
      </c>
      <c r="J54" s="51" t="str">
        <f t="shared" si="2"/>
        <v/>
      </c>
    </row>
    <row r="55" spans="1:10">
      <c r="B55" s="43" t="s">
        <v>28</v>
      </c>
      <c r="F55" s="83" t="s">
        <v>28</v>
      </c>
      <c r="H55" s="51">
        <v>49</v>
      </c>
      <c r="I55" s="51">
        <f>'REKOD PRESTASI MURID'!B60</f>
        <v>0</v>
      </c>
      <c r="J55" s="51" t="str">
        <f t="shared" si="2"/>
        <v/>
      </c>
    </row>
    <row r="56" spans="1:10">
      <c r="B56" s="84" t="str">
        <f>'REKOD PRESTASI MURID'!$D$6</f>
        <v>PN. SUZILA MOHAMED</v>
      </c>
      <c r="C56" s="84"/>
      <c r="D56" s="84"/>
      <c r="E56" s="84"/>
      <c r="F56" s="146" t="s">
        <v>45</v>
      </c>
      <c r="H56" s="51">
        <v>50</v>
      </c>
      <c r="I56" s="51">
        <f>'REKOD PRESTASI MURID'!B61</f>
        <v>0</v>
      </c>
      <c r="J56" s="51" t="str">
        <f t="shared" si="2"/>
        <v/>
      </c>
    </row>
    <row r="57" spans="1:10">
      <c r="B57" s="43" t="s">
        <v>29</v>
      </c>
      <c r="F57" s="83" t="str">
        <f>'REKOD PRESTASI MURID'!$B$71</f>
        <v>GURU BESAR</v>
      </c>
      <c r="H57" s="51">
        <v>51</v>
      </c>
      <c r="I57" s="51">
        <f>'REKOD PRESTASI MURID'!B62</f>
        <v>0</v>
      </c>
      <c r="J57" s="51" t="str">
        <f t="shared" si="2"/>
        <v/>
      </c>
    </row>
    <row r="58" spans="1:10">
      <c r="B58" s="43" t="str">
        <f>'REKOD PRESTASI MURID'!$B$72</f>
        <v>SMK GHAFAR BABA</v>
      </c>
      <c r="F58" s="83" t="str">
        <f>'REKOD PRESTASI MURID'!$B$72</f>
        <v>SMK GHAFAR BABA</v>
      </c>
      <c r="H58" s="51">
        <v>52</v>
      </c>
      <c r="I58" s="51">
        <f>'REKOD PRESTASI MURID'!B63</f>
        <v>0</v>
      </c>
      <c r="J58" s="51" t="str">
        <f t="shared" si="2"/>
        <v/>
      </c>
    </row>
    <row r="59" spans="1:10">
      <c r="B59" s="83"/>
      <c r="C59" s="83"/>
      <c r="D59" s="83"/>
      <c r="E59" s="83"/>
      <c r="H59" s="51">
        <v>53</v>
      </c>
      <c r="I59" s="51">
        <f>'REKOD PRESTASI MURID'!B64</f>
        <v>0</v>
      </c>
      <c r="J59" s="51" t="str">
        <f t="shared" si="2"/>
        <v/>
      </c>
    </row>
    <row r="60" spans="1:10">
      <c r="H60" s="51">
        <v>54</v>
      </c>
      <c r="I60" s="51">
        <f>'REKOD PRESTASI MURID'!B65</f>
        <v>0</v>
      </c>
      <c r="J60" s="51" t="str">
        <f t="shared" si="2"/>
        <v/>
      </c>
    </row>
    <row r="61" spans="1:10" s="43" customFormat="1">
      <c r="G61" s="85"/>
      <c r="H61" s="51">
        <v>55</v>
      </c>
      <c r="I61" s="51">
        <f>'REKOD PRESTASI MURID'!B66</f>
        <v>0</v>
      </c>
      <c r="J61" s="51" t="str">
        <f t="shared" si="2"/>
        <v/>
      </c>
    </row>
    <row r="62" spans="1:10" s="43" customFormat="1">
      <c r="G62" s="85"/>
      <c r="H62" s="51">
        <v>56</v>
      </c>
      <c r="I62" s="51">
        <f>'REKOD PRESTASI MURID'!B67</f>
        <v>0</v>
      </c>
      <c r="J62" s="51" t="str">
        <f t="shared" si="2"/>
        <v/>
      </c>
    </row>
    <row r="63" spans="1:10" s="43" customFormat="1">
      <c r="G63" s="85"/>
      <c r="H63" s="51">
        <v>57</v>
      </c>
      <c r="I63" s="51">
        <f>'REKOD PRESTASI MURID'!B68</f>
        <v>0</v>
      </c>
      <c r="J63" s="51" t="str">
        <f t="shared" si="2"/>
        <v/>
      </c>
    </row>
    <row r="64" spans="1:10" s="43" customFormat="1">
      <c r="G64" s="85"/>
      <c r="H64" s="51">
        <v>58</v>
      </c>
      <c r="I64" s="51"/>
      <c r="J64" s="51"/>
    </row>
    <row r="65" spans="4:10" s="43" customFormat="1">
      <c r="G65" s="85"/>
      <c r="H65" s="51">
        <v>59</v>
      </c>
      <c r="I65" s="51"/>
      <c r="J65" s="51"/>
    </row>
    <row r="66" spans="4:10" s="43" customFormat="1">
      <c r="D66" s="84"/>
      <c r="E66" s="84"/>
      <c r="G66" s="85"/>
      <c r="H66" s="51">
        <v>60</v>
      </c>
      <c r="I66" s="51"/>
      <c r="J66" s="51"/>
    </row>
    <row r="67" spans="4:10" s="43" customFormat="1">
      <c r="G67" s="85"/>
      <c r="H67" s="51">
        <v>61</v>
      </c>
      <c r="I67" s="51"/>
      <c r="J67" s="51"/>
    </row>
    <row r="68" spans="4:10" s="43" customFormat="1">
      <c r="G68" s="85"/>
      <c r="H68" s="51">
        <v>62</v>
      </c>
      <c r="I68" s="51"/>
      <c r="J68" s="51"/>
    </row>
    <row r="69" spans="4:10" s="43" customFormat="1">
      <c r="G69" s="85"/>
      <c r="H69" s="51">
        <v>63</v>
      </c>
      <c r="I69" s="51"/>
      <c r="J69" s="51"/>
    </row>
    <row r="70" spans="4:10" s="43" customFormat="1">
      <c r="G70" s="85"/>
      <c r="H70" s="51">
        <v>64</v>
      </c>
      <c r="I70" s="51"/>
      <c r="J70" s="51"/>
    </row>
    <row r="71" spans="4:10" s="43" customFormat="1">
      <c r="G71" s="85"/>
      <c r="H71" s="51">
        <v>65</v>
      </c>
      <c r="I71" s="51"/>
      <c r="J71" s="51"/>
    </row>
    <row r="72" spans="4:10" s="43" customFormat="1">
      <c r="G72" s="85"/>
      <c r="H72" s="51">
        <v>66</v>
      </c>
      <c r="I72" s="51"/>
      <c r="J72" s="51"/>
    </row>
    <row r="73" spans="4:10">
      <c r="H73" s="51">
        <v>67</v>
      </c>
      <c r="I73" s="51"/>
      <c r="J73" s="51"/>
    </row>
    <row r="74" spans="4:10">
      <c r="H74" s="51">
        <v>68</v>
      </c>
      <c r="I74" s="51"/>
      <c r="J74" s="51"/>
    </row>
    <row r="75" spans="4:10">
      <c r="H75" s="51">
        <v>69</v>
      </c>
      <c r="I75" s="51"/>
      <c r="J75" s="51"/>
    </row>
    <row r="76" spans="4:10">
      <c r="H76" s="88"/>
      <c r="I76" s="89"/>
      <c r="J76" s="43"/>
    </row>
    <row r="77" spans="4:10">
      <c r="H77" s="88"/>
      <c r="I77" s="89"/>
      <c r="J77" s="43"/>
    </row>
    <row r="78" spans="4:10">
      <c r="H78" s="88"/>
      <c r="I78" s="89"/>
      <c r="J78" s="43"/>
    </row>
    <row r="79" spans="4:10">
      <c r="H79" s="88"/>
      <c r="I79" s="89"/>
      <c r="J79" s="43"/>
    </row>
    <row r="80" spans="4:10">
      <c r="H80" s="88"/>
      <c r="I80" s="89"/>
      <c r="J80" s="43"/>
    </row>
    <row r="81" spans="8:10">
      <c r="H81" s="88"/>
      <c r="I81" s="89"/>
      <c r="J81" s="43"/>
    </row>
    <row r="82" spans="8:10">
      <c r="H82" s="88"/>
      <c r="I82" s="89"/>
      <c r="J82" s="43"/>
    </row>
    <row r="83" spans="8:10">
      <c r="H83" s="88"/>
      <c r="I83" s="89"/>
      <c r="J83" s="43"/>
    </row>
    <row r="84" spans="8:10">
      <c r="H84" s="88"/>
      <c r="I84" s="89"/>
      <c r="J84" s="43"/>
    </row>
    <row r="85" spans="8:10">
      <c r="H85" s="88"/>
      <c r="I85" s="89"/>
      <c r="J85" s="43"/>
    </row>
    <row r="86" spans="8:10">
      <c r="H86" s="88"/>
      <c r="I86" s="43"/>
      <c r="J86" s="43"/>
    </row>
    <row r="87" spans="8:10">
      <c r="H87" s="88"/>
      <c r="I87" s="43"/>
      <c r="J87" s="43"/>
    </row>
  </sheetData>
  <mergeCells count="20">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2"/>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19" zoomScale="90" zoomScaleNormal="90" zoomScaleSheetLayoutView="100" workbookViewId="0">
      <selection activeCell="B19" sqref="B19"/>
    </sheetView>
  </sheetViews>
  <sheetFormatPr defaultRowHeight="14.25" zeroHeight="1"/>
  <cols>
    <col min="1" max="1" width="20.85546875" style="26" customWidth="1"/>
    <col min="2" max="2" width="104.7109375" style="27" customWidth="1"/>
    <col min="3" max="4" width="9.140625" style="26" customWidth="1"/>
    <col min="5" max="5" width="9.140625" style="26" bestFit="1"/>
    <col min="6" max="16384" width="9.140625" style="26"/>
  </cols>
  <sheetData>
    <row r="1" spans="1:9" ht="39.75" customHeight="1">
      <c r="A1" s="28" t="s">
        <v>30</v>
      </c>
      <c r="B1" s="29"/>
    </row>
    <row r="2" spans="1:9">
      <c r="A2" s="30"/>
      <c r="B2" s="31"/>
    </row>
    <row r="3" spans="1:9" ht="30">
      <c r="A3" s="32" t="s">
        <v>25</v>
      </c>
      <c r="B3" s="33" t="s">
        <v>87</v>
      </c>
    </row>
    <row r="4" spans="1:9" ht="43.5">
      <c r="A4" s="34">
        <v>1</v>
      </c>
      <c r="B4" s="35" t="s">
        <v>105</v>
      </c>
    </row>
    <row r="5" spans="1:9" ht="43.5">
      <c r="A5" s="34">
        <v>2</v>
      </c>
      <c r="B5" s="35" t="s">
        <v>106</v>
      </c>
    </row>
    <row r="6" spans="1:9" ht="57.75">
      <c r="A6" s="34">
        <v>3</v>
      </c>
      <c r="B6" s="35" t="s">
        <v>107</v>
      </c>
    </row>
    <row r="7" spans="1:9" ht="57.75">
      <c r="A7" s="34">
        <v>4</v>
      </c>
      <c r="B7" s="35" t="s">
        <v>108</v>
      </c>
    </row>
    <row r="8" spans="1:9" ht="57.75">
      <c r="A8" s="34">
        <v>5</v>
      </c>
      <c r="B8" s="35" t="s">
        <v>109</v>
      </c>
    </row>
    <row r="9" spans="1:9" ht="72.75">
      <c r="A9" s="34">
        <v>6</v>
      </c>
      <c r="B9" s="35" t="s">
        <v>110</v>
      </c>
    </row>
    <row r="10" spans="1:9">
      <c r="A10" s="30"/>
      <c r="B10" s="31"/>
    </row>
    <row r="11" spans="1:9" ht="30">
      <c r="A11" s="36" t="s">
        <v>25</v>
      </c>
      <c r="B11" s="33" t="s">
        <v>88</v>
      </c>
    </row>
    <row r="12" spans="1:9" ht="43.5">
      <c r="A12" s="34">
        <v>1</v>
      </c>
      <c r="B12" s="35" t="s">
        <v>111</v>
      </c>
    </row>
    <row r="13" spans="1:9" ht="43.5">
      <c r="A13" s="34">
        <v>2</v>
      </c>
      <c r="B13" s="35" t="s">
        <v>112</v>
      </c>
    </row>
    <row r="14" spans="1:9" ht="43.5">
      <c r="A14" s="34">
        <v>3</v>
      </c>
      <c r="B14" s="35" t="s">
        <v>113</v>
      </c>
    </row>
    <row r="15" spans="1:9" ht="43.5">
      <c r="A15" s="34">
        <v>4</v>
      </c>
      <c r="B15" s="35" t="s">
        <v>114</v>
      </c>
      <c r="I15" s="37"/>
    </row>
    <row r="16" spans="1:9" ht="43.5">
      <c r="A16" s="34">
        <v>5</v>
      </c>
      <c r="B16" s="35" t="s">
        <v>115</v>
      </c>
    </row>
    <row r="17" spans="1:2" ht="43.5">
      <c r="A17" s="34">
        <v>6</v>
      </c>
      <c r="B17" s="35" t="s">
        <v>116</v>
      </c>
    </row>
    <row r="18" spans="1:2">
      <c r="A18" s="30"/>
      <c r="B18" s="31"/>
    </row>
    <row r="19" spans="1:2" ht="30">
      <c r="A19" s="36" t="s">
        <v>25</v>
      </c>
      <c r="B19" s="33" t="s">
        <v>89</v>
      </c>
    </row>
    <row r="20" spans="1:2" ht="29.25">
      <c r="A20" s="34">
        <v>1</v>
      </c>
      <c r="B20" s="35" t="s">
        <v>117</v>
      </c>
    </row>
    <row r="21" spans="1:2" ht="29.25">
      <c r="A21" s="34">
        <v>2</v>
      </c>
      <c r="B21" s="35" t="s">
        <v>118</v>
      </c>
    </row>
    <row r="22" spans="1:2" ht="43.5">
      <c r="A22" s="34">
        <v>3</v>
      </c>
      <c r="B22" s="35" t="s">
        <v>119</v>
      </c>
    </row>
    <row r="23" spans="1:2" ht="43.5">
      <c r="A23" s="34">
        <v>4</v>
      </c>
      <c r="B23" s="35" t="s">
        <v>120</v>
      </c>
    </row>
    <row r="24" spans="1:2" ht="43.5">
      <c r="A24" s="34">
        <v>5</v>
      </c>
      <c r="B24" s="35" t="s">
        <v>121</v>
      </c>
    </row>
    <row r="25" spans="1:2" ht="58.5">
      <c r="A25" s="34">
        <v>6</v>
      </c>
      <c r="B25" s="35" t="s">
        <v>122</v>
      </c>
    </row>
    <row r="26" spans="1:2"/>
    <row r="27" spans="1:2" ht="15" hidden="1">
      <c r="A27" s="36"/>
      <c r="B27" s="33"/>
    </row>
    <row r="28" spans="1:2" hidden="1">
      <c r="A28" s="34"/>
      <c r="B28" s="35"/>
    </row>
    <row r="29" spans="1:2" hidden="1">
      <c r="A29" s="34"/>
      <c r="B29" s="35"/>
    </row>
    <row r="30" spans="1:2" hidden="1">
      <c r="A30" s="34"/>
      <c r="B30" s="35"/>
    </row>
    <row r="31" spans="1:2" hidden="1">
      <c r="A31" s="34"/>
      <c r="B31" s="35"/>
    </row>
    <row r="32" spans="1:2" hidden="1">
      <c r="A32" s="34"/>
      <c r="B32" s="35"/>
    </row>
    <row r="33" spans="1:2" hidden="1">
      <c r="A33" s="34"/>
      <c r="B33" s="35"/>
    </row>
    <row r="34" spans="1:2" hidden="1"/>
    <row r="35" spans="1:2" ht="15" hidden="1">
      <c r="A35" s="36"/>
      <c r="B35" s="33"/>
    </row>
    <row r="36" spans="1:2" hidden="1">
      <c r="A36" s="34"/>
      <c r="B36" s="35"/>
    </row>
    <row r="37" spans="1:2" hidden="1">
      <c r="A37" s="34"/>
      <c r="B37" s="35"/>
    </row>
    <row r="38" spans="1:2" hidden="1">
      <c r="A38" s="34"/>
      <c r="B38" s="35"/>
    </row>
    <row r="39" spans="1:2" hidden="1">
      <c r="A39" s="34"/>
      <c r="B39" s="35"/>
    </row>
    <row r="40" spans="1:2" hidden="1">
      <c r="A40" s="34"/>
      <c r="B40" s="35"/>
    </row>
    <row r="41" spans="1:2" hidden="1">
      <c r="A41" s="34"/>
      <c r="B41" s="35"/>
    </row>
    <row r="42" spans="1:2" hidden="1"/>
    <row r="43" spans="1:2" ht="15" hidden="1">
      <c r="A43" s="36"/>
      <c r="B43" s="33"/>
    </row>
    <row r="44" spans="1:2" hidden="1">
      <c r="A44" s="34"/>
      <c r="B44" s="35"/>
    </row>
    <row r="45" spans="1:2" hidden="1">
      <c r="A45" s="34"/>
      <c r="B45" s="35"/>
    </row>
    <row r="46" spans="1:2" hidden="1">
      <c r="A46" s="34"/>
      <c r="B46" s="35"/>
    </row>
    <row r="47" spans="1:2" hidden="1">
      <c r="A47" s="34"/>
      <c r="B47" s="35"/>
    </row>
    <row r="48" spans="1:2" hidden="1">
      <c r="A48" s="34"/>
      <c r="B48" s="35"/>
    </row>
    <row r="49" spans="1:2" hidden="1">
      <c r="A49" s="34"/>
      <c r="B49" s="35"/>
    </row>
    <row r="50" spans="1:2" hidden="1"/>
    <row r="51" spans="1:2" ht="15" hidden="1">
      <c r="A51" s="36"/>
      <c r="B51" s="33"/>
    </row>
    <row r="52" spans="1:2" hidden="1">
      <c r="A52" s="34"/>
      <c r="B52" s="35"/>
    </row>
    <row r="53" spans="1:2" hidden="1">
      <c r="A53" s="34"/>
      <c r="B53" s="35"/>
    </row>
    <row r="54" spans="1:2" hidden="1">
      <c r="A54" s="34"/>
      <c r="B54" s="35"/>
    </row>
    <row r="55" spans="1:2" hidden="1">
      <c r="A55" s="34"/>
      <c r="B55" s="35"/>
    </row>
    <row r="56" spans="1:2" hidden="1">
      <c r="A56" s="34"/>
      <c r="B56" s="35"/>
    </row>
    <row r="57" spans="1:2" hidden="1">
      <c r="A57" s="34"/>
      <c r="B57" s="35"/>
    </row>
    <row r="58" spans="1:2" hidden="1"/>
    <row r="59" spans="1:2" ht="15" hidden="1">
      <c r="A59" s="36"/>
      <c r="B59" s="33"/>
    </row>
    <row r="60" spans="1:2" hidden="1">
      <c r="A60" s="34"/>
      <c r="B60" s="35"/>
    </row>
    <row r="61" spans="1:2" hidden="1">
      <c r="A61" s="34"/>
      <c r="B61" s="35"/>
    </row>
    <row r="62" spans="1:2" hidden="1">
      <c r="A62" s="34"/>
      <c r="B62" s="35"/>
    </row>
    <row r="63" spans="1:2" hidden="1">
      <c r="A63" s="34"/>
      <c r="B63" s="35"/>
    </row>
    <row r="64" spans="1:2" hidden="1">
      <c r="A64" s="34"/>
      <c r="B64" s="35"/>
    </row>
    <row r="65" spans="1:2" hidden="1">
      <c r="A65" s="34"/>
      <c r="B65" s="35"/>
    </row>
    <row r="66" spans="1:2" hidden="1"/>
    <row r="67" spans="1:2" ht="15" hidden="1">
      <c r="A67" s="36"/>
      <c r="B67" s="33"/>
    </row>
    <row r="68" spans="1:2" hidden="1">
      <c r="A68" s="34"/>
      <c r="B68" s="35"/>
    </row>
    <row r="69" spans="1:2" hidden="1">
      <c r="A69" s="34"/>
      <c r="B69" s="35"/>
    </row>
    <row r="70" spans="1:2" hidden="1">
      <c r="A70" s="34"/>
      <c r="B70" s="35"/>
    </row>
    <row r="71" spans="1:2" hidden="1">
      <c r="A71" s="34"/>
      <c r="B71" s="35"/>
    </row>
    <row r="72" spans="1:2" hidden="1">
      <c r="A72" s="34"/>
      <c r="B72" s="35"/>
    </row>
    <row r="73" spans="1:2" hidden="1">
      <c r="A73" s="34"/>
      <c r="B73" s="35"/>
    </row>
    <row r="74" spans="1:2" hidden="1"/>
    <row r="75" spans="1:2" ht="15" hidden="1">
      <c r="A75" s="36"/>
      <c r="B75" s="33"/>
    </row>
    <row r="76" spans="1:2" ht="63.75" hidden="1" customHeight="1">
      <c r="A76" s="34"/>
      <c r="B76" s="35"/>
    </row>
    <row r="77" spans="1:2" ht="65.25" hidden="1" customHeight="1">
      <c r="A77" s="34"/>
      <c r="B77" s="35"/>
    </row>
    <row r="78" spans="1:2" ht="81" hidden="1" customHeight="1">
      <c r="A78" s="34"/>
      <c r="B78" s="35"/>
    </row>
    <row r="79" spans="1:2" ht="67.5" hidden="1" customHeight="1">
      <c r="A79" s="34"/>
      <c r="B79" s="35"/>
    </row>
    <row r="80" spans="1:2" ht="75.75" hidden="1" customHeight="1">
      <c r="A80" s="34"/>
      <c r="B80" s="35"/>
    </row>
    <row r="81" spans="1:2" ht="83.25" hidden="1" customHeight="1">
      <c r="A81" s="34"/>
      <c r="B81" s="35"/>
    </row>
    <row r="82" spans="1:2" hidden="1">
      <c r="B82" s="31"/>
    </row>
    <row r="83" spans="1:2" ht="15" hidden="1">
      <c r="A83" s="36"/>
      <c r="B83" s="33"/>
    </row>
    <row r="84" spans="1:2" ht="58.5" hidden="1" customHeight="1">
      <c r="A84" s="34"/>
      <c r="B84" s="35"/>
    </row>
    <row r="85" spans="1:2" ht="57.75" hidden="1" customHeight="1">
      <c r="A85" s="34"/>
      <c r="B85" s="35"/>
    </row>
    <row r="86" spans="1:2" ht="52.5" hidden="1" customHeight="1">
      <c r="A86" s="34"/>
      <c r="B86" s="35"/>
    </row>
    <row r="87" spans="1:2" ht="54.75" hidden="1" customHeight="1">
      <c r="A87" s="34"/>
      <c r="B87" s="35"/>
    </row>
    <row r="88" spans="1:2" ht="60.75" hidden="1" customHeight="1">
      <c r="A88" s="34"/>
      <c r="B88" s="35"/>
    </row>
    <row r="89" spans="1:2" ht="50.25" hidden="1" customHeight="1">
      <c r="A89" s="34"/>
      <c r="B89" s="35"/>
    </row>
    <row r="90" spans="1:2" hidden="1">
      <c r="B90" s="31"/>
    </row>
    <row r="91" spans="1:2" ht="15" hidden="1">
      <c r="A91" s="36"/>
      <c r="B91" s="33"/>
    </row>
    <row r="92" spans="1:2" ht="51.75" hidden="1" customHeight="1">
      <c r="A92" s="34"/>
      <c r="B92" s="35"/>
    </row>
    <row r="93" spans="1:2" ht="45.75" hidden="1" customHeight="1">
      <c r="A93" s="34"/>
      <c r="B93" s="35"/>
    </row>
    <row r="94" spans="1:2" ht="64.5" hidden="1" customHeight="1">
      <c r="A94" s="34"/>
      <c r="B94" s="35"/>
    </row>
    <row r="95" spans="1:2" ht="57.75" hidden="1" customHeight="1">
      <c r="A95" s="34"/>
      <c r="B95" s="35"/>
    </row>
    <row r="96" spans="1:2" ht="54" hidden="1" customHeight="1">
      <c r="A96" s="34"/>
      <c r="B96" s="35"/>
    </row>
    <row r="97" spans="1:2" ht="53.25" hidden="1" customHeight="1">
      <c r="A97" s="34"/>
      <c r="B97" s="35"/>
    </row>
    <row r="98" spans="1:2" hidden="1">
      <c r="B98" s="38"/>
    </row>
    <row r="99" spans="1:2" ht="30" hidden="1">
      <c r="A99" s="36" t="s">
        <v>25</v>
      </c>
      <c r="B99" s="39"/>
    </row>
    <row r="100" spans="1:2" hidden="1">
      <c r="A100" s="34">
        <v>1</v>
      </c>
      <c r="B100" s="40"/>
    </row>
    <row r="101" spans="1:2" hidden="1">
      <c r="A101" s="34">
        <v>2</v>
      </c>
      <c r="B101" s="40"/>
    </row>
    <row r="102" spans="1:2" hidden="1">
      <c r="A102" s="34">
        <v>3</v>
      </c>
      <c r="B102" s="40"/>
    </row>
    <row r="103" spans="1:2" hidden="1">
      <c r="A103" s="34">
        <v>4</v>
      </c>
      <c r="B103" s="40"/>
    </row>
    <row r="104" spans="1:2" hidden="1">
      <c r="A104" s="34">
        <v>5</v>
      </c>
      <c r="B104" s="40"/>
    </row>
    <row r="105" spans="1:2" hidden="1">
      <c r="A105" s="34">
        <v>6</v>
      </c>
      <c r="B105" s="40"/>
    </row>
    <row r="106" spans="1:2" hidden="1">
      <c r="B106" s="38"/>
    </row>
    <row r="107" spans="1:2" ht="30" hidden="1">
      <c r="A107" s="36" t="s">
        <v>25</v>
      </c>
      <c r="B107" s="39"/>
    </row>
    <row r="108" spans="1:2" hidden="1">
      <c r="A108" s="34">
        <v>1</v>
      </c>
      <c r="B108" s="40"/>
    </row>
    <row r="109" spans="1:2" hidden="1">
      <c r="A109" s="34">
        <v>2</v>
      </c>
      <c r="B109" s="40"/>
    </row>
    <row r="110" spans="1:2" hidden="1">
      <c r="A110" s="34">
        <v>3</v>
      </c>
      <c r="B110" s="40"/>
    </row>
    <row r="111" spans="1:2" hidden="1">
      <c r="A111" s="34">
        <v>4</v>
      </c>
      <c r="B111" s="40"/>
    </row>
    <row r="112" spans="1:2" hidden="1">
      <c r="A112" s="34">
        <v>5</v>
      </c>
      <c r="B112" s="40"/>
    </row>
    <row r="113" spans="1:2" hidden="1">
      <c r="A113" s="34">
        <v>6</v>
      </c>
      <c r="B113" s="40"/>
    </row>
    <row r="114" spans="1:2" hidden="1">
      <c r="B114" s="38"/>
    </row>
    <row r="115" spans="1:2" ht="30" hidden="1">
      <c r="A115" s="36" t="s">
        <v>25</v>
      </c>
      <c r="B115" s="39"/>
    </row>
    <row r="116" spans="1:2" hidden="1">
      <c r="A116" s="34">
        <v>1</v>
      </c>
      <c r="B116" s="40"/>
    </row>
    <row r="117" spans="1:2" hidden="1">
      <c r="A117" s="34">
        <v>2</v>
      </c>
      <c r="B117" s="40"/>
    </row>
    <row r="118" spans="1:2" hidden="1">
      <c r="A118" s="34">
        <v>3</v>
      </c>
      <c r="B118" s="40"/>
    </row>
    <row r="119" spans="1:2" hidden="1">
      <c r="A119" s="34">
        <v>4</v>
      </c>
      <c r="B119" s="40"/>
    </row>
    <row r="120" spans="1:2" hidden="1">
      <c r="A120" s="34">
        <v>5</v>
      </c>
      <c r="B120" s="40"/>
    </row>
    <row r="121" spans="1:2" hidden="1">
      <c r="A121" s="34">
        <v>6</v>
      </c>
      <c r="B121" s="40"/>
    </row>
    <row r="122" spans="1:2" hidden="1">
      <c r="B122" s="38"/>
    </row>
    <row r="123" spans="1:2" ht="30" hidden="1">
      <c r="A123" s="36" t="s">
        <v>25</v>
      </c>
      <c r="B123" s="39"/>
    </row>
    <row r="124" spans="1:2" hidden="1">
      <c r="A124" s="34">
        <v>1</v>
      </c>
      <c r="B124" s="40"/>
    </row>
    <row r="125" spans="1:2" hidden="1">
      <c r="A125" s="34">
        <v>2</v>
      </c>
      <c r="B125" s="40"/>
    </row>
    <row r="126" spans="1:2" hidden="1">
      <c r="A126" s="34">
        <v>3</v>
      </c>
      <c r="B126" s="40"/>
    </row>
    <row r="127" spans="1:2" hidden="1">
      <c r="A127" s="34">
        <v>4</v>
      </c>
      <c r="B127" s="40"/>
    </row>
    <row r="128" spans="1:2" hidden="1">
      <c r="A128" s="34">
        <v>5</v>
      </c>
      <c r="B128" s="40"/>
    </row>
    <row r="129" spans="1:2" hidden="1">
      <c r="A129" s="34">
        <v>6</v>
      </c>
      <c r="B129" s="40"/>
    </row>
    <row r="130" spans="1:2" hidden="1">
      <c r="B130" s="38"/>
    </row>
    <row r="131" spans="1:2" ht="30" hidden="1">
      <c r="A131" s="36" t="s">
        <v>25</v>
      </c>
      <c r="B131" s="39"/>
    </row>
    <row r="132" spans="1:2" hidden="1">
      <c r="A132" s="34">
        <v>1</v>
      </c>
      <c r="B132" s="40"/>
    </row>
    <row r="133" spans="1:2" hidden="1">
      <c r="A133" s="34">
        <v>2</v>
      </c>
      <c r="B133" s="40"/>
    </row>
    <row r="134" spans="1:2" hidden="1">
      <c r="A134" s="34">
        <v>3</v>
      </c>
      <c r="B134" s="40"/>
    </row>
    <row r="135" spans="1:2" hidden="1">
      <c r="A135" s="34">
        <v>4</v>
      </c>
      <c r="B135" s="40"/>
    </row>
    <row r="136" spans="1:2" hidden="1">
      <c r="A136" s="34">
        <v>5</v>
      </c>
      <c r="B136" s="40"/>
    </row>
    <row r="137" spans="1:2" hidden="1">
      <c r="A137" s="34">
        <v>6</v>
      </c>
      <c r="B137" s="40"/>
    </row>
    <row r="138" spans="1:2" hidden="1">
      <c r="B138" s="38"/>
    </row>
    <row r="139" spans="1:2" ht="30" hidden="1">
      <c r="A139" s="36" t="s">
        <v>25</v>
      </c>
      <c r="B139" s="39"/>
    </row>
    <row r="140" spans="1:2" hidden="1">
      <c r="A140" s="34">
        <v>1</v>
      </c>
      <c r="B140" s="40"/>
    </row>
    <row r="141" spans="1:2" hidden="1">
      <c r="A141" s="34">
        <v>2</v>
      </c>
      <c r="B141" s="40"/>
    </row>
    <row r="142" spans="1:2" hidden="1">
      <c r="A142" s="34">
        <v>3</v>
      </c>
      <c r="B142" s="40"/>
    </row>
    <row r="143" spans="1:2" hidden="1">
      <c r="A143" s="34">
        <v>4</v>
      </c>
      <c r="B143" s="40"/>
    </row>
    <row r="144" spans="1:2" hidden="1">
      <c r="A144" s="34">
        <v>5</v>
      </c>
      <c r="B144" s="40"/>
    </row>
    <row r="145" spans="1:2" hidden="1">
      <c r="A145" s="34">
        <v>6</v>
      </c>
      <c r="B145" s="40"/>
    </row>
    <row r="146" spans="1:2" hidden="1">
      <c r="B146" s="38"/>
    </row>
    <row r="147" spans="1:2" ht="30" hidden="1">
      <c r="A147" s="36" t="s">
        <v>25</v>
      </c>
      <c r="B147" s="39"/>
    </row>
    <row r="148" spans="1:2" hidden="1">
      <c r="A148" s="34">
        <v>1</v>
      </c>
      <c r="B148" s="40"/>
    </row>
    <row r="149" spans="1:2" hidden="1">
      <c r="A149" s="34">
        <v>2</v>
      </c>
      <c r="B149" s="40"/>
    </row>
    <row r="150" spans="1:2" hidden="1">
      <c r="A150" s="34">
        <v>3</v>
      </c>
      <c r="B150" s="40"/>
    </row>
    <row r="151" spans="1:2" hidden="1">
      <c r="A151" s="34">
        <v>4</v>
      </c>
      <c r="B151" s="40"/>
    </row>
    <row r="152" spans="1:2" hidden="1">
      <c r="A152" s="34">
        <v>5</v>
      </c>
      <c r="B152" s="40"/>
    </row>
    <row r="153" spans="1:2" hidden="1">
      <c r="A153" s="34">
        <v>6</v>
      </c>
      <c r="B153" s="40"/>
    </row>
    <row r="154" spans="1:2" hidden="1">
      <c r="B154" s="38"/>
    </row>
    <row r="155" spans="1:2" ht="30" hidden="1">
      <c r="A155" s="36" t="s">
        <v>25</v>
      </c>
      <c r="B155" s="39"/>
    </row>
    <row r="156" spans="1:2" hidden="1">
      <c r="A156" s="34">
        <v>1</v>
      </c>
      <c r="B156" s="40"/>
    </row>
    <row r="157" spans="1:2" hidden="1">
      <c r="A157" s="34">
        <v>2</v>
      </c>
      <c r="B157" s="40"/>
    </row>
    <row r="158" spans="1:2" hidden="1">
      <c r="A158" s="34">
        <v>3</v>
      </c>
      <c r="B158" s="40"/>
    </row>
    <row r="159" spans="1:2" hidden="1">
      <c r="A159" s="34">
        <v>4</v>
      </c>
      <c r="B159" s="40"/>
    </row>
    <row r="160" spans="1:2" hidden="1">
      <c r="A160" s="34">
        <v>5</v>
      </c>
      <c r="B160" s="40"/>
    </row>
    <row r="161" spans="1:2" hidden="1">
      <c r="A161" s="34">
        <v>6</v>
      </c>
      <c r="B161" s="40"/>
    </row>
    <row r="162" spans="1:2" hidden="1">
      <c r="B162" s="38"/>
    </row>
    <row r="163" spans="1:2" ht="15" hidden="1">
      <c r="A163" s="41" t="s">
        <v>25</v>
      </c>
      <c r="B163" s="39"/>
    </row>
    <row r="164" spans="1:2" hidden="1">
      <c r="A164" s="34">
        <v>1</v>
      </c>
      <c r="B164" s="40"/>
    </row>
    <row r="165" spans="1:2" hidden="1">
      <c r="A165" s="34">
        <v>2</v>
      </c>
      <c r="B165" s="40"/>
    </row>
    <row r="166" spans="1:2" hidden="1">
      <c r="A166" s="34">
        <v>3</v>
      </c>
      <c r="B166" s="40"/>
    </row>
    <row r="167" spans="1:2" hidden="1">
      <c r="A167" s="34">
        <v>4</v>
      </c>
      <c r="B167" s="40"/>
    </row>
    <row r="168" spans="1:2" hidden="1">
      <c r="A168" s="34">
        <v>5</v>
      </c>
      <c r="B168" s="40"/>
    </row>
    <row r="169" spans="1:2" hidden="1">
      <c r="A169" s="34">
        <v>6</v>
      </c>
      <c r="B169" s="40"/>
    </row>
    <row r="170" spans="1:2" hidden="1">
      <c r="B170" s="38"/>
    </row>
    <row r="171" spans="1:2" ht="15" hidden="1">
      <c r="A171" s="41" t="s">
        <v>25</v>
      </c>
      <c r="B171" s="39"/>
    </row>
    <row r="172" spans="1:2" hidden="1">
      <c r="A172" s="34">
        <v>1</v>
      </c>
      <c r="B172" s="40"/>
    </row>
    <row r="173" spans="1:2" hidden="1">
      <c r="A173" s="34">
        <v>2</v>
      </c>
      <c r="B173" s="40"/>
    </row>
    <row r="174" spans="1:2" hidden="1">
      <c r="A174" s="34">
        <v>3</v>
      </c>
      <c r="B174" s="40"/>
    </row>
    <row r="175" spans="1:2" hidden="1">
      <c r="A175" s="34">
        <v>4</v>
      </c>
      <c r="B175" s="40"/>
    </row>
    <row r="176" spans="1:2" hidden="1">
      <c r="A176" s="34">
        <v>5</v>
      </c>
      <c r="B176" s="40"/>
    </row>
    <row r="177" spans="1:2" hidden="1">
      <c r="A177" s="34">
        <v>6</v>
      </c>
      <c r="B177" s="40"/>
    </row>
    <row r="178" spans="1:2" hidden="1">
      <c r="B178" s="38"/>
    </row>
    <row r="179" spans="1:2" ht="15" hidden="1">
      <c r="A179" s="41" t="s">
        <v>25</v>
      </c>
      <c r="B179" s="39"/>
    </row>
    <row r="180" spans="1:2" hidden="1">
      <c r="A180" s="34">
        <v>1</v>
      </c>
      <c r="B180" s="40"/>
    </row>
    <row r="181" spans="1:2" hidden="1">
      <c r="A181" s="34">
        <v>2</v>
      </c>
      <c r="B181" s="40"/>
    </row>
    <row r="182" spans="1:2" hidden="1">
      <c r="A182" s="34">
        <v>3</v>
      </c>
      <c r="B182" s="40"/>
    </row>
    <row r="183" spans="1:2" hidden="1">
      <c r="A183" s="34">
        <v>4</v>
      </c>
      <c r="B183" s="40"/>
    </row>
    <row r="184" spans="1:2" hidden="1">
      <c r="A184" s="34">
        <v>5</v>
      </c>
      <c r="B184" s="40"/>
    </row>
    <row r="185" spans="1:2" hidden="1">
      <c r="A185" s="34">
        <v>6</v>
      </c>
      <c r="B185" s="40"/>
    </row>
    <row r="186" spans="1:2" hidden="1">
      <c r="B186" s="38"/>
    </row>
    <row r="187" spans="1:2" ht="15" hidden="1">
      <c r="A187" s="41" t="s">
        <v>25</v>
      </c>
      <c r="B187" s="39"/>
    </row>
    <row r="188" spans="1:2" hidden="1">
      <c r="A188" s="34">
        <v>1</v>
      </c>
      <c r="B188" s="40"/>
    </row>
    <row r="189" spans="1:2" hidden="1">
      <c r="A189" s="34">
        <v>2</v>
      </c>
      <c r="B189" s="40"/>
    </row>
    <row r="190" spans="1:2" hidden="1">
      <c r="A190" s="34">
        <v>3</v>
      </c>
      <c r="B190" s="40"/>
    </row>
    <row r="191" spans="1:2" hidden="1">
      <c r="A191" s="34">
        <v>4</v>
      </c>
      <c r="B191" s="40"/>
    </row>
    <row r="192" spans="1:2" hidden="1">
      <c r="A192" s="34">
        <v>5</v>
      </c>
      <c r="B192" s="40"/>
    </row>
    <row r="193" spans="1:2" hidden="1">
      <c r="A193" s="34">
        <v>6</v>
      </c>
      <c r="B193" s="40"/>
    </row>
    <row r="194" spans="1:2" hidden="1"/>
    <row r="195" spans="1:2" ht="15" hidden="1">
      <c r="A195" s="41" t="s">
        <v>25</v>
      </c>
      <c r="B195" s="39"/>
    </row>
    <row r="196" spans="1:2" hidden="1">
      <c r="A196" s="34">
        <v>1</v>
      </c>
      <c r="B196" s="40"/>
    </row>
    <row r="197" spans="1:2" hidden="1">
      <c r="A197" s="34">
        <v>2</v>
      </c>
      <c r="B197" s="40"/>
    </row>
    <row r="198" spans="1:2" hidden="1">
      <c r="A198" s="34">
        <v>3</v>
      </c>
      <c r="B198" s="40"/>
    </row>
    <row r="199" spans="1:2" hidden="1">
      <c r="A199" s="34">
        <v>4</v>
      </c>
      <c r="B199" s="40"/>
    </row>
    <row r="200" spans="1:2" hidden="1">
      <c r="A200" s="34">
        <v>5</v>
      </c>
      <c r="B200" s="40"/>
    </row>
    <row r="201" spans="1:2" hidden="1">
      <c r="A201" s="34">
        <v>6</v>
      </c>
      <c r="B201" s="40"/>
    </row>
    <row r="202" spans="1:2" hidden="1"/>
    <row r="203" spans="1:2" ht="30">
      <c r="A203" s="36" t="s">
        <v>25</v>
      </c>
      <c r="B203" s="175" t="s">
        <v>40</v>
      </c>
    </row>
    <row r="204" spans="1:2" ht="36.75" customHeight="1">
      <c r="A204" s="34">
        <v>1</v>
      </c>
      <c r="B204" s="35" t="s">
        <v>90</v>
      </c>
    </row>
    <row r="205" spans="1:2" ht="35.25" customHeight="1">
      <c r="A205" s="34">
        <v>2</v>
      </c>
      <c r="B205" s="35" t="s">
        <v>91</v>
      </c>
    </row>
    <row r="206" spans="1:2" ht="50.25" customHeight="1">
      <c r="A206" s="34">
        <v>3</v>
      </c>
      <c r="B206" s="35" t="s">
        <v>92</v>
      </c>
    </row>
    <row r="207" spans="1:2" ht="65.25" customHeight="1">
      <c r="A207" s="34">
        <v>4</v>
      </c>
      <c r="B207" s="35" t="s">
        <v>93</v>
      </c>
    </row>
    <row r="208" spans="1:2" ht="63.75" customHeight="1">
      <c r="A208" s="34">
        <v>5</v>
      </c>
      <c r="B208" s="35" t="s">
        <v>94</v>
      </c>
    </row>
    <row r="209" spans="1:2" ht="82.5" customHeight="1">
      <c r="A209" s="34">
        <v>6</v>
      </c>
      <c r="B209" s="35" t="s">
        <v>95</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40"/>
  <sheetViews>
    <sheetView showGridLines="0" zoomScale="80" zoomScaleNormal="80" zoomScaleSheetLayoutView="70" workbookViewId="0">
      <selection activeCell="K46" sqref="K4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2" t="str">
        <f>'REKOD PRESTASI MURID'!A7</f>
        <v>BAHASA MELAYU</v>
      </c>
      <c r="B1" s="232"/>
      <c r="C1" s="232"/>
      <c r="D1" s="232"/>
      <c r="E1" s="232"/>
      <c r="F1" s="232"/>
      <c r="G1" s="232"/>
      <c r="H1" s="232"/>
      <c r="I1" s="232"/>
      <c r="J1" s="232"/>
      <c r="K1" s="232"/>
      <c r="L1" s="232"/>
      <c r="M1" s="232"/>
      <c r="N1" s="232"/>
      <c r="O1" s="232"/>
      <c r="P1" s="232"/>
      <c r="Q1" s="232"/>
    </row>
    <row r="2" spans="1:23" ht="15.95" customHeight="1">
      <c r="A2" s="232"/>
      <c r="B2" s="232"/>
      <c r="C2" s="232"/>
      <c r="D2" s="232"/>
      <c r="E2" s="232"/>
      <c r="F2" s="232"/>
      <c r="G2" s="232"/>
      <c r="H2" s="232"/>
      <c r="I2" s="232"/>
      <c r="J2" s="232"/>
      <c r="K2" s="232"/>
      <c r="L2" s="232"/>
      <c r="M2" s="232"/>
      <c r="N2" s="232"/>
      <c r="O2" s="232"/>
      <c r="P2" s="232"/>
      <c r="Q2" s="232"/>
    </row>
    <row r="3" spans="1:23" ht="15.95" customHeight="1">
      <c r="A3" s="172"/>
      <c r="B3" s="172"/>
      <c r="C3" s="172"/>
      <c r="D3" s="172"/>
      <c r="E3" s="172"/>
      <c r="F3" s="172"/>
      <c r="G3" s="172"/>
      <c r="H3" s="174" t="s">
        <v>80</v>
      </c>
      <c r="I3" s="173" t="str">
        <f>'REKOD PRESTASI MURID'!D1</f>
        <v>SMK GHAFAR BABA</v>
      </c>
      <c r="J3" s="172"/>
      <c r="K3" s="172"/>
      <c r="L3" s="174" t="s">
        <v>81</v>
      </c>
      <c r="M3" s="173" t="str">
        <f>'REKOD PRESTASI MURID'!D6</f>
        <v>PN. SUZILA MOHAMED</v>
      </c>
      <c r="N3" s="172"/>
      <c r="O3" s="172"/>
      <c r="P3" s="172"/>
      <c r="Q3" s="172"/>
    </row>
    <row r="4" spans="1:23" ht="25.5">
      <c r="A4" s="172"/>
      <c r="B4" s="172"/>
      <c r="C4" s="172"/>
      <c r="D4" s="172"/>
      <c r="E4" s="172"/>
      <c r="F4" s="172"/>
      <c r="G4" s="172"/>
      <c r="H4" s="174" t="s">
        <v>19</v>
      </c>
      <c r="I4" s="173" t="str">
        <f>'REKOD PRESTASI MURID'!D7</f>
        <v>TINGKATAN 4 AMANAH</v>
      </c>
      <c r="J4" s="172"/>
      <c r="K4" s="172"/>
      <c r="L4" s="172"/>
      <c r="M4" s="172"/>
      <c r="N4" s="172"/>
      <c r="O4" s="172"/>
      <c r="P4" s="172"/>
      <c r="Q4" s="172"/>
    </row>
    <row r="5" spans="1:23" ht="20.25">
      <c r="A5" s="2"/>
      <c r="B5" s="2"/>
      <c r="C5" s="2"/>
      <c r="D5" s="2"/>
      <c r="E5" s="2"/>
      <c r="F5" s="2"/>
      <c r="G5" s="2"/>
      <c r="H5" s="3"/>
      <c r="I5" s="3"/>
      <c r="J5" s="2"/>
      <c r="K5" s="2"/>
      <c r="L5" s="2"/>
      <c r="M5" s="2"/>
      <c r="N5" s="2"/>
      <c r="O5" s="21"/>
      <c r="P5" s="21"/>
      <c r="Q5" s="21"/>
    </row>
    <row r="6" spans="1:23" ht="18.75">
      <c r="A6" s="4"/>
      <c r="B6" s="5" t="str">
        <f>'REKOD PRESTASI MURID'!E11</f>
        <v>KEMAHIRAN MENDENGAR DAN BERTUTUR</v>
      </c>
      <c r="C6" s="6"/>
      <c r="D6" s="6"/>
      <c r="E6" s="6"/>
      <c r="F6" s="6"/>
      <c r="G6" s="6"/>
      <c r="H6" s="7"/>
      <c r="I6" s="4"/>
      <c r="J6" s="5" t="str">
        <f>'REKOD PRESTASI MURID'!F11</f>
        <v>KEMAHIRAN MEMBACA</v>
      </c>
      <c r="K6" s="6"/>
      <c r="L6" s="6"/>
      <c r="M6" s="6"/>
      <c r="N6" s="6"/>
      <c r="O6" s="6"/>
      <c r="P6" s="7"/>
      <c r="Q6" s="6"/>
    </row>
    <row r="7" spans="1:23">
      <c r="A7" s="8"/>
      <c r="B7" s="9" t="s">
        <v>25</v>
      </c>
      <c r="C7" s="10" t="s">
        <v>31</v>
      </c>
      <c r="D7" s="10" t="s">
        <v>32</v>
      </c>
      <c r="E7" s="10" t="s">
        <v>33</v>
      </c>
      <c r="F7" s="10" t="s">
        <v>77</v>
      </c>
      <c r="G7" s="10" t="s">
        <v>78</v>
      </c>
      <c r="H7" s="10" t="s">
        <v>79</v>
      </c>
      <c r="I7" s="8"/>
      <c r="J7" s="9" t="s">
        <v>25</v>
      </c>
      <c r="K7" s="10" t="s">
        <v>31</v>
      </c>
      <c r="L7" s="10" t="s">
        <v>32</v>
      </c>
      <c r="M7" s="10" t="s">
        <v>33</v>
      </c>
      <c r="N7" s="10" t="s">
        <v>77</v>
      </c>
      <c r="O7" s="10" t="s">
        <v>78</v>
      </c>
      <c r="P7" s="10" t="s">
        <v>79</v>
      </c>
      <c r="Q7" s="8"/>
    </row>
    <row r="8" spans="1:23">
      <c r="A8" s="8"/>
      <c r="B8" s="11" t="s">
        <v>37</v>
      </c>
      <c r="C8" s="11">
        <f>COUNTIF('REKOD PRESTASI MURID'!$E$12:$E$65,1)</f>
        <v>0</v>
      </c>
      <c r="D8" s="11">
        <f>COUNTIF('REKOD PRESTASI MURID'!$E$12:$E$65,2)</f>
        <v>6</v>
      </c>
      <c r="E8" s="11">
        <f>COUNTIF('REKOD PRESTASI MURID'!$E$12:$E$65,3)</f>
        <v>0</v>
      </c>
      <c r="F8" s="11">
        <f>COUNTIF('REKOD PRESTASI MURID'!$E$12:$E$65,4)</f>
        <v>0</v>
      </c>
      <c r="G8" s="11">
        <f>COUNTIF('REKOD PRESTASI MURID'!$E$12:$E$65,5)</f>
        <v>0</v>
      </c>
      <c r="H8" s="11">
        <f>COUNTIF('REKOD PRESTASI MURID'!$E$12:$E$65,6)</f>
        <v>0</v>
      </c>
      <c r="I8" s="8"/>
      <c r="J8" s="11" t="s">
        <v>37</v>
      </c>
      <c r="K8" s="11">
        <f>COUNTIF('REKOD PRESTASI MURID'!$F$12:$F$65,1)</f>
        <v>0</v>
      </c>
      <c r="L8" s="11">
        <f>COUNTIF('REKOD PRESTASI MURID'!$F$12:$F$65,2)</f>
        <v>0</v>
      </c>
      <c r="M8" s="11">
        <f>COUNTIF('REKOD PRESTASI MURID'!$F$12:$F$65,3)</f>
        <v>0</v>
      </c>
      <c r="N8" s="11">
        <f>COUNTIF('REKOD PRESTASI MURID'!$F$12:$F$65,4)</f>
        <v>6</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38</v>
      </c>
      <c r="G21" s="16">
        <f>SUM(C8:H8)</f>
        <v>6</v>
      </c>
      <c r="H21" s="15" t="s">
        <v>39</v>
      </c>
      <c r="I21" s="8"/>
      <c r="J21" s="8"/>
      <c r="K21" s="8"/>
      <c r="L21" s="8"/>
      <c r="M21" s="8"/>
      <c r="N21" s="15" t="s">
        <v>38</v>
      </c>
      <c r="O21" s="16">
        <f>SUM(K8:P8)</f>
        <v>6</v>
      </c>
      <c r="P21" s="15" t="s">
        <v>39</v>
      </c>
      <c r="Q21" s="8"/>
    </row>
    <row r="22" spans="1:17">
      <c r="A22" s="4"/>
      <c r="B22" s="6"/>
      <c r="C22" s="6"/>
      <c r="D22" s="6"/>
      <c r="E22" s="6"/>
      <c r="F22" s="4"/>
      <c r="G22" s="6"/>
      <c r="H22" s="6"/>
      <c r="I22" s="4"/>
      <c r="J22" s="4"/>
      <c r="K22" s="4"/>
      <c r="L22" s="4"/>
      <c r="M22" s="4"/>
      <c r="N22" s="4"/>
      <c r="O22" s="18"/>
      <c r="P22" s="6"/>
      <c r="Q22" s="6"/>
    </row>
    <row r="23" spans="1:17">
      <c r="A23" s="4"/>
      <c r="B23" s="4"/>
      <c r="C23" s="4"/>
      <c r="D23" s="4"/>
      <c r="E23" s="4"/>
      <c r="F23" s="4"/>
      <c r="G23" s="6"/>
      <c r="H23" s="17"/>
      <c r="I23" s="4"/>
      <c r="J23" s="4"/>
      <c r="K23" s="4"/>
      <c r="L23" s="4"/>
      <c r="M23" s="4"/>
      <c r="N23" s="4"/>
      <c r="O23" s="6"/>
      <c r="P23" s="17"/>
      <c r="Q23" s="6"/>
    </row>
    <row r="24" spans="1:17" ht="18.75">
      <c r="A24" s="4"/>
      <c r="B24" s="5" t="str">
        <f>'REKOD PRESTASI MURID'!G11</f>
        <v>KEMAHIRAN MENULIS</v>
      </c>
      <c r="C24" s="18"/>
      <c r="D24" s="18"/>
      <c r="E24" s="18"/>
      <c r="F24" s="18"/>
      <c r="G24" s="18"/>
      <c r="H24" s="7"/>
      <c r="I24" s="4"/>
      <c r="J24" s="23" t="s">
        <v>11</v>
      </c>
      <c r="K24" s="24"/>
      <c r="L24" s="24"/>
      <c r="M24" s="24"/>
      <c r="N24" s="24"/>
      <c r="O24" s="24"/>
      <c r="P24" s="25"/>
      <c r="Q24" s="6"/>
    </row>
    <row r="25" spans="1:17">
      <c r="A25" s="8"/>
      <c r="B25" s="9" t="s">
        <v>25</v>
      </c>
      <c r="C25" s="10" t="s">
        <v>31</v>
      </c>
      <c r="D25" s="10" t="s">
        <v>32</v>
      </c>
      <c r="E25" s="10" t="s">
        <v>33</v>
      </c>
      <c r="F25" s="10" t="s">
        <v>77</v>
      </c>
      <c r="G25" s="10" t="s">
        <v>78</v>
      </c>
      <c r="H25" s="10" t="s">
        <v>79</v>
      </c>
      <c r="I25" s="8"/>
      <c r="J25" s="9" t="s">
        <v>25</v>
      </c>
      <c r="K25" s="10" t="s">
        <v>31</v>
      </c>
      <c r="L25" s="10" t="s">
        <v>32</v>
      </c>
      <c r="M25" s="10" t="s">
        <v>33</v>
      </c>
      <c r="N25" s="10" t="s">
        <v>34</v>
      </c>
      <c r="O25" s="10" t="s">
        <v>35</v>
      </c>
      <c r="P25" s="10" t="s">
        <v>36</v>
      </c>
      <c r="Q25" s="8"/>
    </row>
    <row r="26" spans="1:17">
      <c r="A26" s="8"/>
      <c r="B26" s="11" t="s">
        <v>37</v>
      </c>
      <c r="C26" s="11">
        <f>COUNTIF('REKOD PRESTASI MURID'!$G$12:$G$65,1)</f>
        <v>0</v>
      </c>
      <c r="D26" s="11">
        <f>COUNTIF('REKOD PRESTASI MURID'!$G$12:$G$65,2)</f>
        <v>0</v>
      </c>
      <c r="E26" s="11">
        <f>COUNTIF('REKOD PRESTASI MURID'!$G$12:$G$65,3)</f>
        <v>0</v>
      </c>
      <c r="F26" s="11">
        <f>COUNTIF('REKOD PRESTASI MURID'!$G$12:$G$65,4)</f>
        <v>0</v>
      </c>
      <c r="G26" s="11">
        <f>COUNTIF('REKOD PRESTASI MURID'!$G$12:$G$65,5)</f>
        <v>0</v>
      </c>
      <c r="H26" s="11">
        <f>COUNTIF('REKOD PRESTASI MURID'!$G$12:$G$65,6)</f>
        <v>6</v>
      </c>
      <c r="I26" s="8"/>
      <c r="J26" s="11" t="s">
        <v>37</v>
      </c>
      <c r="K26" s="11">
        <f>COUNTIF('REKOD PRESTASI MURID'!$AD$12:$AD$65,1)</f>
        <v>0</v>
      </c>
      <c r="L26" s="11">
        <f>COUNTIF('REKOD PRESTASI MURID'!$AD$12:$AD$65,2)</f>
        <v>0</v>
      </c>
      <c r="M26" s="11">
        <f>COUNTIF('REKOD PRESTASI MURID'!$AD$12:$AD$65,3)</f>
        <v>0</v>
      </c>
      <c r="N26" s="11">
        <f>COUNTIF('REKOD PRESTASI MURID'!$AD$12:$AD$65,4)</f>
        <v>0</v>
      </c>
      <c r="O26" s="11">
        <f>COUNTIF('REKOD PRESTASI MURID'!$AD$12:$AD$65,5)</f>
        <v>6</v>
      </c>
      <c r="P26" s="11">
        <f>COUNTIF('REKOD PRESTASI MURID'!$AD$12:$AD$65,6)</f>
        <v>0</v>
      </c>
      <c r="Q26" s="8"/>
    </row>
    <row r="27" spans="1:17">
      <c r="A27" s="8"/>
      <c r="B27" s="19"/>
      <c r="C27" s="19"/>
      <c r="D27" s="19"/>
      <c r="E27" s="19"/>
      <c r="F27" s="19"/>
      <c r="G27" s="19"/>
      <c r="H27" s="19"/>
      <c r="I27" s="8"/>
      <c r="J27" s="162"/>
      <c r="K27" s="19"/>
      <c r="L27" s="19"/>
      <c r="M27" s="19"/>
      <c r="N27" s="19"/>
      <c r="O27" s="19"/>
      <c r="P27" s="163"/>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38</v>
      </c>
      <c r="G39" s="16">
        <f>SUM(C26:H26)</f>
        <v>6</v>
      </c>
      <c r="H39" s="15" t="s">
        <v>39</v>
      </c>
      <c r="I39" s="14"/>
      <c r="J39" s="19"/>
      <c r="K39" s="19"/>
      <c r="L39" s="19"/>
      <c r="M39" s="19"/>
      <c r="N39" s="15" t="s">
        <v>38</v>
      </c>
      <c r="O39" s="16">
        <f>SUM(K26:P26)</f>
        <v>6</v>
      </c>
      <c r="P39" s="15" t="s">
        <v>39</v>
      </c>
      <c r="Q39" s="8"/>
    </row>
    <row r="40" spans="1:17">
      <c r="A40" s="8"/>
      <c r="B40" s="8"/>
      <c r="C40" s="8"/>
      <c r="D40" s="8"/>
      <c r="E40" s="8"/>
      <c r="F40" s="8"/>
      <c r="G40" s="14"/>
      <c r="H40" s="20"/>
      <c r="I40" s="14"/>
      <c r="J40" s="8"/>
      <c r="K40" s="8"/>
      <c r="L40" s="8"/>
      <c r="M40" s="8"/>
      <c r="N40" s="8"/>
      <c r="O40" s="14"/>
      <c r="P40" s="20"/>
      <c r="Q40"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2020-02-10T00:29:42Z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