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KERJA PROJEK (1)" sheetId="6" r:id="rId5"/>
    <sheet name="KERJA PROJEK (2)" sheetId="7" r:id="rId6"/>
    <sheet name="GRAF PELAPORAN" sheetId="4" r:id="rId7"/>
  </sheets>
  <definedNames>
    <definedName name="_xlnm.Print_Area" localSheetId="3">'DATA PERNYATAAN TAHAP PGUASAAN '!$A$1:$B$210</definedName>
    <definedName name="_xlnm.Print_Area" localSheetId="6">'GRAF PELAPORAN'!$A$1:$Q$216</definedName>
    <definedName name="_xlnm.Print_Area" localSheetId="2">'LAPORAN MURID (INDIVIDU)'!$A$1:$G$59</definedName>
    <definedName name="_xlnm.Print_Area" localSheetId="1">'REKOD PRESTASI MURID'!$A$1:$AD$78</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L60" i="7" l="1"/>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7" i="6"/>
  <c r="B66" i="7" l="1"/>
  <c r="B65" i="7"/>
  <c r="B66" i="6"/>
  <c r="B65" i="6"/>
  <c r="F56" i="2"/>
  <c r="B34" i="6" l="1"/>
  <c r="C24" i="2"/>
  <c r="C22" i="2"/>
  <c r="K8"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B36" i="6"/>
  <c r="B36" i="7" s="1"/>
  <c r="C36" i="6"/>
  <c r="C36" i="7" s="1"/>
  <c r="D36" i="6"/>
  <c r="D36" i="7" s="1"/>
  <c r="E36" i="7"/>
  <c r="E37" i="7"/>
  <c r="E38" i="7"/>
  <c r="E39" i="7"/>
  <c r="D40" i="7"/>
  <c r="E40" i="7"/>
  <c r="D41" i="7"/>
  <c r="E41" i="7"/>
  <c r="E42" i="7"/>
  <c r="E43" i="7"/>
  <c r="E44" i="7"/>
  <c r="E45" i="7"/>
  <c r="E46" i="7"/>
  <c r="E47" i="7"/>
  <c r="E48" i="7"/>
  <c r="D49" i="7"/>
  <c r="E49" i="7"/>
  <c r="E50" i="7"/>
  <c r="E51" i="7"/>
  <c r="E52" i="7"/>
  <c r="E53" i="7"/>
  <c r="E54" i="7"/>
  <c r="D55" i="7"/>
  <c r="E55" i="7"/>
  <c r="E56" i="7"/>
  <c r="E57" i="7"/>
  <c r="E58" i="7"/>
  <c r="E59" i="7"/>
  <c r="E60" i="7"/>
  <c r="B8" i="6"/>
  <c r="B8" i="7" s="1"/>
  <c r="C8" i="6"/>
  <c r="C8" i="7"/>
  <c r="D8" i="6"/>
  <c r="D8" i="7"/>
  <c r="E8" i="7"/>
  <c r="B9" i="6"/>
  <c r="B9" i="7"/>
  <c r="C9" i="6"/>
  <c r="C9" i="7"/>
  <c r="D9" i="6"/>
  <c r="D9" i="7" s="1"/>
  <c r="E9" i="7"/>
  <c r="B10" i="6"/>
  <c r="B10" i="7" s="1"/>
  <c r="C10" i="6"/>
  <c r="C10" i="7" s="1"/>
  <c r="D10" i="6"/>
  <c r="D10" i="7"/>
  <c r="E10" i="7"/>
  <c r="B11" i="6"/>
  <c r="B11" i="7" s="1"/>
  <c r="C11" i="6"/>
  <c r="C11" i="7"/>
  <c r="D11" i="6"/>
  <c r="D11" i="7"/>
  <c r="E11" i="7"/>
  <c r="B12" i="6"/>
  <c r="B12" i="7"/>
  <c r="C12" i="6"/>
  <c r="C12" i="7" s="1"/>
  <c r="D12" i="6"/>
  <c r="D12" i="7" s="1"/>
  <c r="E12" i="7"/>
  <c r="B13" i="6"/>
  <c r="K13" i="6" s="1"/>
  <c r="C13" i="6"/>
  <c r="C13" i="7" s="1"/>
  <c r="D13" i="6"/>
  <c r="D13" i="7"/>
  <c r="E13" i="7"/>
  <c r="B14" i="6"/>
  <c r="B14" i="7"/>
  <c r="C14" i="6"/>
  <c r="C14" i="7"/>
  <c r="D14" i="6"/>
  <c r="D14" i="7" s="1"/>
  <c r="E14" i="7"/>
  <c r="B15" i="6"/>
  <c r="B15" i="7"/>
  <c r="C15" i="6"/>
  <c r="C15" i="7" s="1"/>
  <c r="D15" i="6"/>
  <c r="D15" i="7" s="1"/>
  <c r="E15" i="7"/>
  <c r="B16" i="6"/>
  <c r="B16" i="7" s="1"/>
  <c r="C16" i="6"/>
  <c r="C16" i="7"/>
  <c r="D16" i="6"/>
  <c r="D16" i="7"/>
  <c r="E16" i="7"/>
  <c r="B17" i="6"/>
  <c r="B17" i="7"/>
  <c r="C17" i="6"/>
  <c r="C17" i="7"/>
  <c r="D17" i="6"/>
  <c r="D17" i="7" s="1"/>
  <c r="E17" i="7"/>
  <c r="B18" i="6"/>
  <c r="B18" i="7" s="1"/>
  <c r="C18" i="6"/>
  <c r="C18" i="7" s="1"/>
  <c r="D18" i="6"/>
  <c r="D18" i="7"/>
  <c r="E18" i="7"/>
  <c r="B19" i="6"/>
  <c r="B19" i="7" s="1"/>
  <c r="C19" i="6"/>
  <c r="C19" i="7"/>
  <c r="D19" i="6"/>
  <c r="D19" i="7"/>
  <c r="E19" i="7"/>
  <c r="B20" i="6"/>
  <c r="B20" i="7"/>
  <c r="C20" i="6"/>
  <c r="C20" i="7" s="1"/>
  <c r="D20" i="6"/>
  <c r="D20" i="7" s="1"/>
  <c r="E20" i="7"/>
  <c r="B21" i="6"/>
  <c r="K21" i="6" s="1"/>
  <c r="C21" i="6"/>
  <c r="C21" i="7" s="1"/>
  <c r="D21" i="6"/>
  <c r="D21" i="7"/>
  <c r="E21" i="7"/>
  <c r="B22" i="6"/>
  <c r="B22" i="7"/>
  <c r="C22" i="6"/>
  <c r="C22" i="7"/>
  <c r="D22" i="6"/>
  <c r="D22" i="7" s="1"/>
  <c r="E22" i="7"/>
  <c r="B23" i="6"/>
  <c r="B23" i="7"/>
  <c r="C23" i="6"/>
  <c r="C23" i="7" s="1"/>
  <c r="D23" i="6"/>
  <c r="D23" i="7" s="1"/>
  <c r="E23" i="7"/>
  <c r="B24" i="6"/>
  <c r="B24" i="7" s="1"/>
  <c r="C24" i="6"/>
  <c r="C24" i="7"/>
  <c r="D24" i="6"/>
  <c r="D24" i="7"/>
  <c r="E24" i="7"/>
  <c r="B25" i="6"/>
  <c r="B25" i="7"/>
  <c r="C25" i="6"/>
  <c r="C25" i="7"/>
  <c r="D25" i="6"/>
  <c r="D25" i="7" s="1"/>
  <c r="E25" i="7"/>
  <c r="B26" i="6"/>
  <c r="B26" i="7" s="1"/>
  <c r="C26" i="6"/>
  <c r="C26" i="7" s="1"/>
  <c r="D26" i="6"/>
  <c r="D26" i="7"/>
  <c r="E26" i="7"/>
  <c r="B27" i="6"/>
  <c r="B27" i="7" s="1"/>
  <c r="C27" i="6"/>
  <c r="C27" i="7"/>
  <c r="D27" i="6"/>
  <c r="D27" i="7"/>
  <c r="E27" i="7"/>
  <c r="B28" i="6"/>
  <c r="B28" i="7"/>
  <c r="C28" i="6"/>
  <c r="C28" i="7" s="1"/>
  <c r="D28" i="6"/>
  <c r="D28" i="7" s="1"/>
  <c r="E28" i="7"/>
  <c r="B29" i="6"/>
  <c r="K29" i="6" s="1"/>
  <c r="C29" i="6"/>
  <c r="C29" i="7" s="1"/>
  <c r="D29" i="6"/>
  <c r="D29" i="7"/>
  <c r="E29" i="7"/>
  <c r="B30" i="6"/>
  <c r="B30" i="7"/>
  <c r="C30" i="6"/>
  <c r="C30" i="7"/>
  <c r="D30" i="6"/>
  <c r="D30" i="7" s="1"/>
  <c r="E30" i="7"/>
  <c r="B31" i="6"/>
  <c r="B31" i="7"/>
  <c r="C31" i="6"/>
  <c r="C31" i="7" s="1"/>
  <c r="D31" i="6"/>
  <c r="D31" i="7" s="1"/>
  <c r="E31" i="7"/>
  <c r="B32" i="6"/>
  <c r="B32" i="7" s="1"/>
  <c r="C32" i="6"/>
  <c r="C32" i="7"/>
  <c r="D32" i="6"/>
  <c r="D32" i="7"/>
  <c r="E32" i="7"/>
  <c r="B33" i="6"/>
  <c r="B33" i="7"/>
  <c r="C33" i="6"/>
  <c r="C33" i="7"/>
  <c r="D33" i="6"/>
  <c r="D33" i="7" s="1"/>
  <c r="E33" i="7"/>
  <c r="B34" i="7"/>
  <c r="C34" i="6"/>
  <c r="C34" i="7"/>
  <c r="D34" i="6"/>
  <c r="D34" i="7"/>
  <c r="E34" i="7"/>
  <c r="B35" i="6"/>
  <c r="B35" i="7"/>
  <c r="C35" i="6"/>
  <c r="C35" i="7" s="1"/>
  <c r="D35" i="6"/>
  <c r="D35" i="7" s="1"/>
  <c r="E35" i="7"/>
  <c r="E7" i="7"/>
  <c r="D7" i="6"/>
  <c r="D7" i="7"/>
  <c r="C7" i="6"/>
  <c r="C7" i="7" s="1"/>
  <c r="B7" i="6"/>
  <c r="B7" i="7" s="1"/>
  <c r="K7" i="7"/>
  <c r="B37" i="6"/>
  <c r="B37" i="7" s="1"/>
  <c r="C37" i="6"/>
  <c r="C37" i="7" s="1"/>
  <c r="D37" i="6"/>
  <c r="D37" i="7" s="1"/>
  <c r="B38" i="6"/>
  <c r="B38" i="7" s="1"/>
  <c r="C38" i="6"/>
  <c r="C38" i="7" s="1"/>
  <c r="D38" i="6"/>
  <c r="D38" i="7" s="1"/>
  <c r="B39" i="6"/>
  <c r="B39" i="7" s="1"/>
  <c r="C39" i="6"/>
  <c r="C39" i="7" s="1"/>
  <c r="D39" i="6"/>
  <c r="D39" i="7" s="1"/>
  <c r="B40" i="6"/>
  <c r="K40" i="6" s="1"/>
  <c r="C40" i="6"/>
  <c r="C40" i="7" s="1"/>
  <c r="D40" i="6"/>
  <c r="B41" i="6"/>
  <c r="B41" i="7" s="1"/>
  <c r="C41" i="6"/>
  <c r="C41" i="7" s="1"/>
  <c r="D41" i="6"/>
  <c r="B42" i="6"/>
  <c r="B42" i="7" s="1"/>
  <c r="C42" i="6"/>
  <c r="C42" i="7" s="1"/>
  <c r="D42" i="6"/>
  <c r="D42" i="7" s="1"/>
  <c r="B43" i="6"/>
  <c r="B43" i="7" s="1"/>
  <c r="C43" i="6"/>
  <c r="C43" i="7" s="1"/>
  <c r="D43" i="6"/>
  <c r="D43" i="7" s="1"/>
  <c r="B44" i="6"/>
  <c r="K44" i="6" s="1"/>
  <c r="C44" i="6"/>
  <c r="C44" i="7" s="1"/>
  <c r="D44" i="6"/>
  <c r="D44" i="7" s="1"/>
  <c r="B45" i="6"/>
  <c r="B45" i="7" s="1"/>
  <c r="C45" i="6"/>
  <c r="C45" i="7" s="1"/>
  <c r="D45" i="6"/>
  <c r="D45" i="7" s="1"/>
  <c r="B46" i="6"/>
  <c r="B46" i="7" s="1"/>
  <c r="C46" i="6"/>
  <c r="C46" i="7" s="1"/>
  <c r="D46" i="6"/>
  <c r="D46" i="7" s="1"/>
  <c r="B47" i="6"/>
  <c r="B47" i="7" s="1"/>
  <c r="C47" i="6"/>
  <c r="C47" i="7" s="1"/>
  <c r="D47" i="6"/>
  <c r="D47" i="7" s="1"/>
  <c r="B48" i="6"/>
  <c r="K48" i="6" s="1"/>
  <c r="C48" i="6"/>
  <c r="C48" i="7" s="1"/>
  <c r="D48" i="6"/>
  <c r="D48" i="7" s="1"/>
  <c r="B49" i="6"/>
  <c r="B49" i="7" s="1"/>
  <c r="C49" i="6"/>
  <c r="C49" i="7" s="1"/>
  <c r="D49" i="6"/>
  <c r="B50" i="6"/>
  <c r="B50" i="7" s="1"/>
  <c r="C50" i="6"/>
  <c r="C50" i="7" s="1"/>
  <c r="D50" i="6"/>
  <c r="D50" i="7" s="1"/>
  <c r="B51" i="6"/>
  <c r="B51" i="7" s="1"/>
  <c r="C51" i="6"/>
  <c r="C51" i="7" s="1"/>
  <c r="D51" i="6"/>
  <c r="D51" i="7" s="1"/>
  <c r="B52" i="6"/>
  <c r="K52" i="6" s="1"/>
  <c r="C52" i="6"/>
  <c r="C52" i="7" s="1"/>
  <c r="D52" i="6"/>
  <c r="D52" i="7" s="1"/>
  <c r="B53" i="6"/>
  <c r="B53" i="7" s="1"/>
  <c r="C53" i="6"/>
  <c r="C53" i="7" s="1"/>
  <c r="D53" i="6"/>
  <c r="D53" i="7" s="1"/>
  <c r="B54" i="6"/>
  <c r="B54" i="7" s="1"/>
  <c r="C54" i="6"/>
  <c r="C54" i="7" s="1"/>
  <c r="D54" i="6"/>
  <c r="D54" i="7" s="1"/>
  <c r="B55" i="6"/>
  <c r="B55" i="7" s="1"/>
  <c r="C55" i="6"/>
  <c r="C55" i="7" s="1"/>
  <c r="D55" i="6"/>
  <c r="B56" i="6"/>
  <c r="K56" i="6" s="1"/>
  <c r="C56" i="6"/>
  <c r="C56" i="7" s="1"/>
  <c r="D56" i="6"/>
  <c r="D56" i="7" s="1"/>
  <c r="B57" i="6"/>
  <c r="B57" i="7" s="1"/>
  <c r="C57" i="6"/>
  <c r="C57" i="7" s="1"/>
  <c r="D57" i="6"/>
  <c r="D57" i="7" s="1"/>
  <c r="B58" i="6"/>
  <c r="B58" i="7" s="1"/>
  <c r="C58" i="6"/>
  <c r="C58" i="7" s="1"/>
  <c r="D58" i="6"/>
  <c r="D58" i="7" s="1"/>
  <c r="B59" i="6"/>
  <c r="B59" i="7" s="1"/>
  <c r="C59" i="6"/>
  <c r="C59" i="7" s="1"/>
  <c r="D59" i="6"/>
  <c r="D59" i="7" s="1"/>
  <c r="B60" i="6"/>
  <c r="K60" i="6" s="1"/>
  <c r="C60" i="6"/>
  <c r="C60" i="7" s="1"/>
  <c r="D60" i="6"/>
  <c r="D60" i="7" s="1"/>
  <c r="K55" i="6"/>
  <c r="K54" i="6"/>
  <c r="K53" i="6"/>
  <c r="K51" i="6"/>
  <c r="K47" i="6"/>
  <c r="K46" i="6"/>
  <c r="K45" i="6"/>
  <c r="K43" i="6"/>
  <c r="K41" i="6"/>
  <c r="K39" i="6"/>
  <c r="K38" i="6"/>
  <c r="K37" i="6"/>
  <c r="K35" i="6"/>
  <c r="K34" i="6"/>
  <c r="K33" i="6"/>
  <c r="K32" i="6"/>
  <c r="K31" i="6"/>
  <c r="K30" i="6"/>
  <c r="K28" i="6"/>
  <c r="K25" i="6"/>
  <c r="K24" i="6"/>
  <c r="K23" i="6"/>
  <c r="K22" i="6"/>
  <c r="K20" i="6"/>
  <c r="K17" i="6"/>
  <c r="K16" i="6"/>
  <c r="K15" i="6"/>
  <c r="K14" i="6"/>
  <c r="K12" i="6"/>
  <c r="C20" i="2"/>
  <c r="P43" i="4"/>
  <c r="O43" i="4"/>
  <c r="N43" i="4"/>
  <c r="M43" i="4"/>
  <c r="L43" i="4"/>
  <c r="K43" i="4"/>
  <c r="P26" i="4"/>
  <c r="O26" i="4"/>
  <c r="N26" i="4"/>
  <c r="M26" i="4"/>
  <c r="L26" i="4"/>
  <c r="K26" i="4"/>
  <c r="H43" i="4"/>
  <c r="G43" i="4"/>
  <c r="F43" i="4"/>
  <c r="H26" i="4"/>
  <c r="G26" i="4"/>
  <c r="F26" i="4"/>
  <c r="P8" i="4"/>
  <c r="O8" i="4"/>
  <c r="N8" i="4"/>
  <c r="H8" i="4"/>
  <c r="G8" i="4"/>
  <c r="G21" i="4" s="1"/>
  <c r="F8" i="4"/>
  <c r="P61" i="4"/>
  <c r="O61" i="4"/>
  <c r="N61" i="4"/>
  <c r="M61" i="4"/>
  <c r="L61" i="4"/>
  <c r="K61" i="4"/>
  <c r="B6" i="2"/>
  <c r="B20" i="2" s="1"/>
  <c r="D11" i="2"/>
  <c r="M3" i="4"/>
  <c r="I4" i="4"/>
  <c r="I3" i="4"/>
  <c r="J41" i="4"/>
  <c r="J24" i="4"/>
  <c r="K9" i="2"/>
  <c r="K8" i="2"/>
  <c r="K7" i="2"/>
  <c r="E15" i="2" s="1"/>
  <c r="E17" i="2" s="1"/>
  <c r="A1" i="4"/>
  <c r="B6" i="4"/>
  <c r="J6" i="4"/>
  <c r="C8" i="4"/>
  <c r="D8" i="4"/>
  <c r="E8" i="4"/>
  <c r="K8" i="4"/>
  <c r="L8" i="4"/>
  <c r="M8" i="4"/>
  <c r="B24" i="4"/>
  <c r="C26" i="4"/>
  <c r="D26" i="4"/>
  <c r="E26" i="4"/>
  <c r="B41" i="4"/>
  <c r="C43" i="4"/>
  <c r="D43" i="4"/>
  <c r="E43" i="4"/>
  <c r="B76" i="4"/>
  <c r="J76" i="4"/>
  <c r="C78" i="4"/>
  <c r="D78" i="4"/>
  <c r="E78" i="4"/>
  <c r="F78" i="4"/>
  <c r="G78" i="4"/>
  <c r="H78" i="4"/>
  <c r="K78" i="4"/>
  <c r="L78" i="4"/>
  <c r="M78" i="4"/>
  <c r="N78" i="4"/>
  <c r="O78" i="4"/>
  <c r="P78" i="4"/>
  <c r="B94" i="4"/>
  <c r="J94" i="4"/>
  <c r="C96" i="4"/>
  <c r="D96" i="4"/>
  <c r="E96" i="4"/>
  <c r="F96" i="4"/>
  <c r="G96" i="4"/>
  <c r="H96" i="4"/>
  <c r="K96" i="4"/>
  <c r="L96" i="4"/>
  <c r="O109" i="4" s="1"/>
  <c r="M96" i="4"/>
  <c r="N96" i="4"/>
  <c r="O96" i="4"/>
  <c r="P96" i="4"/>
  <c r="B111" i="4"/>
  <c r="J111" i="4"/>
  <c r="C113" i="4"/>
  <c r="D113" i="4"/>
  <c r="G126" i="4" s="1"/>
  <c r="E113" i="4"/>
  <c r="F113" i="4"/>
  <c r="G113" i="4"/>
  <c r="H113" i="4"/>
  <c r="K113" i="4"/>
  <c r="L113" i="4"/>
  <c r="M113" i="4"/>
  <c r="N113" i="4"/>
  <c r="O126" i="4" s="1"/>
  <c r="O113" i="4"/>
  <c r="P113" i="4"/>
  <c r="B129" i="4"/>
  <c r="J129" i="4"/>
  <c r="C131" i="4"/>
  <c r="D131" i="4"/>
  <c r="E131" i="4"/>
  <c r="F131" i="4"/>
  <c r="G144" i="4" s="1"/>
  <c r="G131" i="4"/>
  <c r="H131" i="4"/>
  <c r="K131" i="4"/>
  <c r="L131" i="4"/>
  <c r="M131" i="4"/>
  <c r="N131" i="4"/>
  <c r="O131" i="4"/>
  <c r="P131" i="4"/>
  <c r="B147" i="4"/>
  <c r="J147" i="4"/>
  <c r="C149" i="4"/>
  <c r="D149" i="4"/>
  <c r="E149" i="4"/>
  <c r="F149" i="4"/>
  <c r="G162" i="4" s="1"/>
  <c r="G149" i="4"/>
  <c r="H149" i="4"/>
  <c r="K149" i="4"/>
  <c r="L149" i="4"/>
  <c r="M149" i="4"/>
  <c r="N149" i="4"/>
  <c r="O149" i="4"/>
  <c r="P149" i="4"/>
  <c r="B165" i="4"/>
  <c r="J165" i="4"/>
  <c r="C167" i="4"/>
  <c r="D167" i="4"/>
  <c r="E167" i="4"/>
  <c r="F167" i="4"/>
  <c r="G167" i="4"/>
  <c r="H167" i="4"/>
  <c r="K167" i="4"/>
  <c r="L167" i="4"/>
  <c r="O180" i="4" s="1"/>
  <c r="M167" i="4"/>
  <c r="N167" i="4"/>
  <c r="O167" i="4"/>
  <c r="P167" i="4"/>
  <c r="B183" i="4"/>
  <c r="J183" i="4"/>
  <c r="C185" i="4"/>
  <c r="D185" i="4"/>
  <c r="E185" i="4"/>
  <c r="F185" i="4"/>
  <c r="G185" i="4"/>
  <c r="H185" i="4"/>
  <c r="K185" i="4"/>
  <c r="L185" i="4"/>
  <c r="O198" i="4" s="1"/>
  <c r="M185" i="4"/>
  <c r="N185" i="4"/>
  <c r="O185" i="4"/>
  <c r="P185" i="4"/>
  <c r="C203" i="4"/>
  <c r="D203" i="4"/>
  <c r="E203" i="4"/>
  <c r="F203" i="4"/>
  <c r="G203" i="4"/>
  <c r="H203" i="4"/>
  <c r="B1" i="2"/>
  <c r="B2" i="2"/>
  <c r="B3" i="2"/>
  <c r="B4" i="2"/>
  <c r="D13" i="2" s="1"/>
  <c r="I7" i="2"/>
  <c r="J7" i="2" s="1"/>
  <c r="I8" i="2"/>
  <c r="J8" i="2" s="1"/>
  <c r="D9" i="2"/>
  <c r="I9" i="2"/>
  <c r="J9" i="2" s="1"/>
  <c r="I10" i="2"/>
  <c r="J10" i="2"/>
  <c r="I11" i="2"/>
  <c r="J11" i="2"/>
  <c r="D12" i="2"/>
  <c r="I12" i="2"/>
  <c r="J12" i="2"/>
  <c r="I13" i="2"/>
  <c r="J13" i="2" s="1"/>
  <c r="I14" i="2"/>
  <c r="J14" i="2" s="1"/>
  <c r="I15" i="2"/>
  <c r="J15" i="2" s="1"/>
  <c r="I16" i="2"/>
  <c r="J16" i="2"/>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c r="I55" i="2"/>
  <c r="J55" i="2" s="1"/>
  <c r="B56" i="2"/>
  <c r="I56" i="2"/>
  <c r="J56" i="2" s="1"/>
  <c r="F57" i="2"/>
  <c r="I57" i="2"/>
  <c r="J57" i="2"/>
  <c r="I58" i="2"/>
  <c r="J58" i="2" s="1"/>
  <c r="I59" i="2"/>
  <c r="J59" i="2" s="1"/>
  <c r="I60" i="2"/>
  <c r="J60" i="2" s="1"/>
  <c r="I61" i="2"/>
  <c r="J61" i="2" s="1"/>
  <c r="I62" i="2"/>
  <c r="J62" i="2" s="1"/>
  <c r="I63" i="2"/>
  <c r="J63" i="2" s="1"/>
  <c r="B72" i="1"/>
  <c r="D10" i="2"/>
  <c r="D8" i="2"/>
  <c r="O91" i="4"/>
  <c r="G198" i="4"/>
  <c r="G56" i="4" l="1"/>
  <c r="O21" i="4"/>
  <c r="K10" i="6"/>
  <c r="K18" i="6"/>
  <c r="K26" i="6"/>
  <c r="K59" i="6"/>
  <c r="B29" i="7"/>
  <c r="B21" i="7"/>
  <c r="B13" i="7"/>
  <c r="K7" i="6"/>
  <c r="K11" i="6"/>
  <c r="K19" i="6"/>
  <c r="K27" i="6"/>
  <c r="K36" i="6"/>
  <c r="K42" i="6"/>
  <c r="G216" i="4"/>
  <c r="G180" i="4"/>
  <c r="O162" i="4"/>
  <c r="O144" i="4"/>
  <c r="G109" i="4"/>
  <c r="G91" i="4"/>
  <c r="K49" i="6"/>
  <c r="B67" i="6"/>
  <c r="B67" i="7"/>
  <c r="G39" i="4"/>
  <c r="K50" i="6"/>
  <c r="F58" i="2"/>
  <c r="O74" i="4"/>
  <c r="O39" i="4"/>
  <c r="O56" i="4"/>
  <c r="K57" i="6"/>
  <c r="B58" i="2"/>
  <c r="K58" i="6"/>
  <c r="F15" i="2"/>
  <c r="B60" i="7"/>
  <c r="B56" i="7"/>
  <c r="B52" i="7"/>
  <c r="B48" i="7"/>
  <c r="B44" i="7"/>
  <c r="B40" i="7"/>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<sst xmlns="http://schemas.openxmlformats.org/spreadsheetml/2006/main" count="487" uniqueCount="180">
  <si>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</si>
  <si>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</si>
  <si>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</si>
  <si>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</si>
  <si>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</si>
  <si>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</si>
  <si>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</si>
  <si>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</si>
  <si>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</si>
  <si>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</si>
  <si>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</si>
  <si>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</si>
  <si>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</si>
  <si>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</si>
  <si>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</si>
  <si>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</si>
  <si>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</si>
  <si>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</si>
  <si>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</si>
  <si>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</si>
  <si>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</si>
  <si>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</si>
  <si>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</si>
  <si>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</si>
  <si>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</si>
  <si>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</si>
  <si>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</si>
  <si>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</si>
  <si>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</si>
  <si>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</si>
  <si>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</si>
  <si>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</si>
  <si>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</si>
  <si>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</si>
  <si>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</si>
  <si>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</si>
  <si>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</si>
  <si>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</si>
  <si>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</si>
  <si>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</si>
  <si>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</si>
  <si>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</si>
  <si>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</si>
  <si>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</si>
  <si>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</si>
  <si>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</si>
  <si>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</si>
  <si>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PENTAKSIRAN BILIK DARJAH (PBD)</t>
  </si>
  <si>
    <t>PENGENALAN</t>
  </si>
  <si>
    <t>MAKLUMAT AM</t>
  </si>
  <si>
    <t>1. PANDUAN</t>
  </si>
  <si>
    <t>2. REKOD PRESTASI MURID</t>
  </si>
  <si>
    <t>3. LAPORAN MURID (INDIVIDU)</t>
  </si>
  <si>
    <t>4. DATA PERNYATAAN TAHAP PENGUASAAN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</si>
  <si>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</si>
  <si>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</si>
  <si>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</si>
  <si>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</si>
  <si>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</si>
  <si>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</si>
  <si>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</si>
  <si>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</si>
  <si>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</si>
  <si>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</si>
  <si>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</si>
  <si>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</si>
  <si>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</si>
  <si>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</si>
  <si>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</si>
  <si>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</si>
  <si>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</si>
  <si>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</si>
  <si>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</si>
  <si>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</si>
  <si>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</si>
  <si>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</si>
  <si>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</si>
  <si>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</si>
  <si>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</si>
  <si>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</si>
  <si>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</si>
  <si>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t>
  </si>
  <si>
    <t>SMK SUNGAI PELEK</t>
  </si>
  <si>
    <t>SEPANG</t>
  </si>
  <si>
    <t>PENGGAL PERTAMA</t>
  </si>
  <si>
    <t>PENGGAL KEDUA</t>
  </si>
  <si>
    <t>4 SAINS 3</t>
  </si>
  <si>
    <t>TINGKATAN</t>
  </si>
  <si>
    <t>AZMI HARUN</t>
  </si>
  <si>
    <t>PENGETUA</t>
  </si>
  <si>
    <t>HAKIM HUSNI</t>
  </si>
  <si>
    <t xml:space="preserve">DOMAIN PENYIASATAN  SAINTIFIK </t>
  </si>
  <si>
    <t>Merancang strategi dan prosedur yang kurang tepat dalam penyiasatan saintifik.
Menggunakan bahan dan peralatan sains yang kurang sesuai untuk menjalankan penyiasatan saintifik. 
Tiada data dikumpul dan direkodkan.
Tiada penerangan atau penerangan sukar difahami.</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</si>
  <si>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</si>
  <si>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</si>
  <si>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</si>
  <si>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</si>
  <si>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</si>
  <si>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</si>
  <si>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</si>
  <si>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</si>
  <si>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</si>
  <si>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</si>
  <si>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Merumuskan bagaimana sains digunakan untuk menangani masalah atau isu tertentu.
Membincang dan menganalisis  implikasi sains untuk menyelesaikan sesuatu masalah atau isu tertentu
Sentiasa menggunakan bahasa saintifik secara konsisten untuk berkomunikasi dengan jelas dan tepat
Mendokumentasikan sumber maklumat dengan lengkap.
Menjadi ‘role model’ kepada pelajar lain.</t>
  </si>
  <si>
    <t>DOMAIN</t>
  </si>
  <si>
    <t>DOMAIN PENGETAHUAN</t>
  </si>
  <si>
    <t>DOMAIN SIKAP SAINTIFIK DAN NILAI MURNI</t>
  </si>
  <si>
    <t>KUMPULAN</t>
  </si>
  <si>
    <t>KRITERIA</t>
  </si>
  <si>
    <r>
      <rPr>
        <b/>
        <sz val="14"/>
        <rFont val="Arial Narrow"/>
        <family val="2"/>
      </rPr>
      <t>PENGETAHUAN</t>
    </r>
    <r>
      <rPr>
        <b/>
        <sz val="12"/>
        <rFont val="Arial Narrow"/>
        <family val="2"/>
      </rPr>
      <t xml:space="preserve">
Murid boleh:
1) mengemukakan pernyataan masalah yang mampu menyelesaikan isu yang dibangkitkan
2) melaksanakan sorotan literatur 
3) menterjemahkan pemahaman untuk menyelesaikan sesuatu masalah melalui kaedah inkuiri, kajian, analisis atau pengalaman?</t>
    </r>
  </si>
  <si>
    <r>
      <rPr>
        <b/>
        <sz val="14"/>
        <rFont val="Arial Narrow"/>
        <family val="2"/>
      </rPr>
      <t xml:space="preserve"> PROSES</t>
    </r>
    <r>
      <rPr>
        <sz val="12"/>
        <rFont val="Arial Narrow"/>
        <family val="2"/>
      </rPr>
      <t xml:space="preserve">
</t>
    </r>
    <r>
      <rPr>
        <b/>
        <sz val="12"/>
        <rFont val="Arial Narrow"/>
        <family val="2"/>
      </rPr>
      <t>Murid boleh:</t>
    </r>
    <r>
      <rPr>
        <sz val="12"/>
        <rFont val="Arial Narrow"/>
        <family val="2"/>
      </rPr>
      <t xml:space="preserve">
</t>
    </r>
    <r>
      <rPr>
        <b/>
        <sz val="12"/>
        <rFont val="Arial Narrow"/>
        <family val="2"/>
      </rPr>
      <t>1) melaksanakan langkah yang betul melalui proses mengumpul, menganalisis dan mempersembahkan data dengan tepat untuk melengkapkan projek
2) menyiapkan projek dalam tempoh masa yang dirancang</t>
    </r>
  </si>
  <si>
    <r>
      <rPr>
        <b/>
        <sz val="14"/>
        <rFont val="Arial Narrow"/>
        <family val="2"/>
      </rPr>
      <t>REKABENTUK</t>
    </r>
    <r>
      <rPr>
        <b/>
        <sz val="12"/>
        <rFont val="Arial Narrow"/>
        <family val="2"/>
      </rPr>
      <t xml:space="preserve">
Murid boleh:
1) merancang projek secara terperinci dan dilaksanakan secara sistematik 
2) menghasilkan projek yang menarik dan kemas 
3) mengutamakan konsep mesra alam  
4) menulis laporan dengan literasi saintifik yang sesuai </t>
    </r>
  </si>
  <si>
    <r>
      <rPr>
        <b/>
        <sz val="14"/>
        <rFont val="Arial Narrow"/>
        <family val="2"/>
      </rPr>
      <t>PERSEMBAHAN</t>
    </r>
    <r>
      <rPr>
        <sz val="12"/>
        <rFont val="Arial Narrow"/>
        <family val="2"/>
      </rPr>
      <t xml:space="preserve">
</t>
    </r>
    <r>
      <rPr>
        <b/>
        <sz val="12"/>
        <rFont val="Arial Narrow"/>
        <family val="2"/>
      </rPr>
      <t>Murid boleh:
1) mempersembahkan idea utama dan maklumat tambahan secara jelas dan logik
2) membuat interaksi dengan audien menggunakan sebutan yang jelas dan bahasa badan yang betul</t>
    </r>
  </si>
  <si>
    <r>
      <rPr>
        <b/>
        <sz val="14"/>
        <rFont val="Arial Narrow"/>
        <family val="2"/>
      </rPr>
      <t xml:space="preserve"> KEMAHIRAN ABAD KE-21</t>
    </r>
    <r>
      <rPr>
        <sz val="12"/>
        <rFont val="Arial Narrow"/>
        <family val="2"/>
      </rPr>
      <t xml:space="preserve">
</t>
    </r>
    <r>
      <rPr>
        <b/>
        <sz val="12"/>
        <rFont val="Arial Narrow"/>
        <family val="2"/>
      </rPr>
      <t>Murid boleh:
1) menunjukkan kemahiran kolaboratif, kritis, kreatif, komunikasi dan nilai.</t>
    </r>
  </si>
  <si>
    <t>20% DARIPADA JUMLAH MARKAH</t>
  </si>
  <si>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</si>
  <si>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</si>
  <si>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</si>
  <si>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</si>
  <si>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</si>
  <si>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</si>
  <si>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</si>
  <si>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</si>
  <si>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</si>
  <si>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</si>
  <si>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</si>
  <si>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</si>
  <si>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</si>
  <si>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</si>
  <si>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</si>
  <si>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</si>
  <si>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</si>
  <si>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</si>
  <si>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</si>
  <si>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</si>
  <si>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</si>
  <si>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</si>
  <si>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</si>
  <si>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</si>
  <si>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</si>
  <si>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</si>
  <si>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</si>
  <si>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</si>
  <si>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</si>
  <si>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</si>
  <si>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BIOLOGI</t>
  </si>
  <si>
    <t>DOMAIN PENYIASATAN  SAINTIFIK</t>
  </si>
  <si>
    <t>TEMA 1 : ASAS BIOLOGI</t>
  </si>
  <si>
    <t>Mengingat kembali pengetahuan dan kemahiran sains mengenai peraturan makmal/ sel dan organisasi sel/ pergerakan bahan merentasi membran plasma/ komposisi kimia dalam sel/ metabolisme dan enzim/ pembahagian sel dan respirasi sel.</t>
  </si>
  <si>
    <t>Memahami peraturan makmal/ sel dan organisasi sel/ pergerakan bahan merentasi membran plasma/ komposisi kimia dalam sel/ metabolisme dan enzim/ pembahagian sel dan respirasi sel serta dapat menjelaskan kefahaman tersebut.</t>
  </si>
  <si>
    <t>Mengaplikasikan pengetahuan mengenai peraturan makmal/ sel dan organisasi sel/ pergerakan bahan merentasi membran plasma/ komposisi kimia dalam sel/ metabolisme dan enzim/ pembahagian sel dan respirasi sel untuk menerangkan kejadian atau fenomena alam dan melaksanakan tugasan mudah.</t>
  </si>
  <si>
    <t>Menganalisis pengetahuan mengenai rangsangan dan gerak balas/ respirasi/ pengangkutan dalam konteks penyelesaian masalah mengenai kejadian atau fenomena alam.</t>
  </si>
  <si>
    <t>Menilai pengetahuan mengenai peraturan makmal/ sel dan organisasi sel/ pergerakan bahan merentasi membran plasma/ komposisi kimia dalam sel/ metabolisme dan enzim/ pembahagian sel serta respirasi sel dalam konteks penyelesaian masalah dan membuat keputusan untuk melaksanakan satu tugasan.</t>
  </si>
  <si>
    <t>Mereka cipta menggunakan pengetahuan dan kemahiran sains mengenaiperaturan makmal/ sel dan organisasi sel/ pergerakan bahan merentasi membran plasma/ komposisi kimia dalam sel/ metabolisme dan enzim/ pembahagian sel serta respirasi sel dalam konteks penyelesaian masalah atau membuat keputusan atau dalam melaksanakan aktiviti/tugasan dalam situasi baharu secara kreatif dan inovatif dengan mengambil kira nilai sosial/ekonomi/budaya masyarakat.</t>
  </si>
  <si>
    <t>TEMA 2 : FISIOLOGI MANUSIA DAN HAIWAN</t>
  </si>
  <si>
    <t>Mengingat kembali pengetahuan dan kemahiran sains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t>
  </si>
  <si>
    <t>Memahami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serta dapat menjelaskan kefahaman tersebut.</t>
  </si>
  <si>
    <t>Mengaplikasikan pengetahuan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untuk menerangkan kejadian atau fenomena alam dan melaksanakan tugasan mudah.</t>
  </si>
  <si>
    <t>Menganalisis pengetahuan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dalam konteks penyelesaian masalah mengenai kejadian atau fenomena alam.</t>
  </si>
  <si>
    <t>Menilai pengetahuan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dalam konteks penyelesaian masalah dan membuat keputusan untuk melaksanakan satu tugasan.</t>
  </si>
  <si>
    <t>Mereka cipta menggunakan pengetahuan dan kemahiran sains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dalam konteks penyelesaian masalah atau membuat keputusan atau dalam melaksanakan aktiviti/tugasan dalam situasi baharu secara kreatif dan inovatif dengan mengambil kira nilai sosial/ekonomi/budaya masyarakat.</t>
  </si>
  <si>
    <t>ASAS BIOLOGI</t>
  </si>
  <si>
    <t>FISIOLOGI MANUSIA DAN HAIWAN</t>
  </si>
  <si>
    <t>Murid tahu perkara asas atau boleh melakukan kemahiran asas atau memberi respons terhadap perkara yang asas dalam bidang Biologi.</t>
  </si>
  <si>
    <t>Murid menunjukkan kefahaman dengan menjelaskan sesuatu perkara yang dipelajari dalam bentuk komunikasi dalam bidang Biologi.</t>
  </si>
  <si>
    <t>Murid menggunakan pengetahuan untuk melaksanakan sesuatu kemahiran pada suatu situasi dalam bidang Biologi.</t>
  </si>
  <si>
    <t>Murid menggunakan pengetahuan dan melaksanakan sesuatu kemahiran dengan beradap iaitu mengikut prosedur atau secara analitik dan sistematik dalam bidang Biologi.</t>
  </si>
  <si>
    <t>Murid menggunakan pengetahuan dan melaksanakan sesuatu kemahiran pada situasi baharu dengan mengikut prosedur atau secara sistematik serta tekal dan bersikap positif dalam bidang Biologi.</t>
  </si>
  <si>
    <t>Murid berupaya menggunakan pengetahuan  dan kemahiran sedia ada untuk digunakan pada situasi baharu secara sistematik, bersikap positif, kreatif dan inovatif dalam penghasilan idea baharu serta boleh dicontohi dalam bidang Biologi.</t>
  </si>
  <si>
    <t>Pelaporan bagi  setiap domain yang berkaitan akan dilakukan pada pertengahan tahun dan akhir tahun.</t>
  </si>
  <si>
    <t xml:space="preserve">PENENTUAN TAHAP PENGUASAAN </t>
  </si>
  <si>
    <t>5. KERJA PROJEK (1)</t>
  </si>
  <si>
    <t>7. GRAF PELAPORAN</t>
  </si>
  <si>
    <t>6. KERJA PROJEK (2)</t>
  </si>
  <si>
    <r>
      <t>Templat Pelaporan PBD ini mengandungi 7 halaman (</t>
    </r>
    <r>
      <rPr>
        <i/>
        <sz val="11"/>
        <color indexed="8"/>
        <rFont val="Calibri"/>
        <family val="2"/>
      </rPr>
      <t>sheet</t>
    </r>
    <r>
      <rPr>
        <sz val="11"/>
        <color indexed="8"/>
        <rFont val="Calibri"/>
        <family val="2"/>
      </rPr>
      <t>) :</t>
    </r>
  </si>
  <si>
    <t>Templat pelaporan ini terdiri daripada tiga lajur yang dibina berdasarkan domain pengetahuan, domain penyiasatan saintifik dan domain sikap saintifik dan nilai murni.</t>
  </si>
  <si>
    <r>
      <t>Tahap Penguasaan diberikan berdasarkan setiap rubrik mengikut domain</t>
    </r>
    <r>
      <rPr>
        <sz val="11"/>
        <color indexed="8"/>
        <rFont val="Calibri"/>
        <family val="2"/>
      </rPr>
      <t xml:space="preserve"> seperti di halaman </t>
    </r>
    <r>
      <rPr>
        <b/>
        <sz val="11"/>
        <color indexed="8"/>
        <rFont val="Calibri"/>
        <family val="2"/>
      </rPr>
      <t>Data Pernyataan Tahap Penguasaan.</t>
    </r>
  </si>
  <si>
    <t>E</t>
  </si>
  <si>
    <t xml:space="preserve">Pelaporan pemarkahan kerja projek  murid   hendaklah  direkodkan  sebanyak  dua  kali  setahun di dalam templat </t>
  </si>
  <si>
    <t>KERJA PROJEK (1) dan KERJA PROJEK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</si>
</sst>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3">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indexed="9"/>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name val="Calibri"/>
      <family val="2"/>
    </font>
    <font>
      <b/>
      <sz val="16"/>
      <name val="Arial Narrow"/>
      <family val="2"/>
    </font>
    <font>
      <sz val="12"/>
      <color theme="1"/>
      <name val="Arial Narrow"/>
      <family val="2"/>
    </font>
    <font>
      <b/>
      <sz val="12"/>
      <color theme="0"/>
      <name val="Arial Narrow"/>
      <family val="2"/>
    </font>
    <font>
      <b/>
      <sz val="14"/>
      <color theme="0"/>
      <name val="Calibri"/>
      <family val="2"/>
      <scheme val="minor"/>
    </font>
    <font>
      <b/>
      <sz val="12"/>
      <color theme="1"/>
      <name val="Arial Narrow"/>
      <family val="2"/>
    </font>
    <font>
      <sz val="12"/>
      <color rgb="FF0070C0"/>
      <name val="Arial Narrow"/>
      <family val="2"/>
    </font>
    <font>
      <sz val="12"/>
      <color rgb="FF000000"/>
      <name val="Arial Narrow"/>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33" fillId="0" borderId="0">
      <alignment vertical="center"/>
    </xf>
    <xf numFmtId="9" fontId="33" fillId="0" borderId="0" applyFont="0" applyFill="0" applyBorder="0" applyAlignment="0" applyProtection="0"/>
    <xf numFmtId="0" fontId="1" fillId="0" borderId="0"/>
  </cellStyleXfs>
  <cellXfs count="293">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4" borderId="10" xfId="0" applyFont="1" applyFill="1" applyBorder="1" applyAlignment="1">
      <alignment horizontal="center"/>
    </xf>
    <xf numFmtId="0" fontId="25" fillId="4" borderId="12" xfId="0" applyFont="1" applyFill="1" applyBorder="1" applyAlignment="1">
      <alignment horizontal="center"/>
    </xf>
    <xf numFmtId="0" fontId="30" fillId="8" borderId="1" xfId="0" applyFont="1" applyFill="1" applyBorder="1" applyAlignment="1">
      <alignment horizontal="left" vertical="center" wrapText="1"/>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1" fillId="0" borderId="0" xfId="0" applyFont="1" applyBorder="1" applyAlignment="1" applyProtection="1">
      <alignment horizontal="center"/>
      <protection locked="0"/>
    </xf>
    <xf numFmtId="0" fontId="33" fillId="0" borderId="0" xfId="0" applyFont="1" applyAlignment="1"/>
    <xf numFmtId="0" fontId="34" fillId="0" borderId="0" xfId="0" applyFont="1" applyAlignment="1"/>
    <xf numFmtId="0" fontId="0" fillId="12" borderId="0" xfId="0" applyFill="1" applyAlignment="1"/>
    <xf numFmtId="0" fontId="35" fillId="13" borderId="0" xfId="0" applyFont="1" applyFill="1" applyAlignment="1"/>
    <xf numFmtId="0" fontId="32" fillId="13" borderId="0" xfId="0" applyFont="1" applyFill="1" applyAlignment="1"/>
    <xf numFmtId="0" fontId="37" fillId="14" borderId="0" xfId="0" applyFont="1" applyFill="1" applyAlignment="1"/>
    <xf numFmtId="0" fontId="36" fillId="14" borderId="0" xfId="0" applyFont="1" applyFill="1" applyAlignment="1">
      <alignment vertical="center"/>
    </xf>
    <xf numFmtId="0" fontId="0" fillId="0" borderId="0" xfId="0" applyFill="1" applyBorder="1" applyAlignment="1"/>
    <xf numFmtId="0" fontId="0" fillId="0" borderId="0" xfId="0" applyBorder="1" applyAlignment="1"/>
    <xf numFmtId="0" fontId="34" fillId="12" borderId="0" xfId="0" applyFont="1" applyFill="1" applyAlignment="1"/>
    <xf numFmtId="0" fontId="0" fillId="12" borderId="0" xfId="0" applyFill="1" applyBorder="1" applyAlignment="1"/>
    <xf numFmtId="0" fontId="34" fillId="12" borderId="0" xfId="0" applyFont="1" applyFill="1" applyAlignment="1">
      <alignment horizontal="center"/>
    </xf>
    <xf numFmtId="0" fontId="34" fillId="12" borderId="0" xfId="0" applyFont="1" applyFill="1" applyBorder="1" applyAlignment="1"/>
    <xf numFmtId="0" fontId="25" fillId="4" borderId="0" xfId="0" applyFont="1" applyFill="1" applyBorder="1" applyAlignment="1" applyProtection="1"/>
    <xf numFmtId="0" fontId="40" fillId="13" borderId="0" xfId="0" applyFont="1" applyFill="1" applyAlignment="1">
      <alignment horizontal="right" vertical="center"/>
    </xf>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41" fillId="2" borderId="0" xfId="0" applyFont="1" applyFill="1" applyAlignment="1">
      <alignment horizontal="left" vertical="center"/>
    </xf>
    <xf numFmtId="0" fontId="6" fillId="2" borderId="0" xfId="0" applyFont="1" applyFill="1" applyAlignment="1">
      <alignment horizontal="righ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28" fillId="12" borderId="8" xfId="0" applyFont="1" applyFill="1" applyBorder="1" applyAlignment="1">
      <alignment vertical="center"/>
    </xf>
    <xf numFmtId="0" fontId="8" fillId="12" borderId="21" xfId="0" applyFont="1" applyFill="1" applyBorder="1" applyAlignment="1">
      <alignment vertical="center"/>
    </xf>
    <xf numFmtId="0" fontId="8" fillId="10" borderId="12" xfId="0" applyFont="1" applyFill="1" applyBorder="1" applyAlignment="1">
      <alignment horizontal="center" vertical="center" wrapText="1"/>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34"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8" fillId="10" borderId="12" xfId="0" applyFont="1" applyFill="1" applyBorder="1" applyAlignment="1">
      <alignment horizontal="center" vertical="top" wrapText="1"/>
    </xf>
    <xf numFmtId="0" fontId="8" fillId="10" borderId="14" xfId="0" applyFont="1" applyFill="1" applyBorder="1" applyAlignment="1">
      <alignment horizontal="center" vertical="top" wrapText="1"/>
    </xf>
    <xf numFmtId="0" fontId="25" fillId="2" borderId="0" xfId="0" applyFont="1" applyFill="1" applyAlignment="1">
      <alignment horizontal="left" vertical="center" indent="1"/>
    </xf>
    <xf numFmtId="0" fontId="25" fillId="2" borderId="1" xfId="0" applyFont="1" applyFill="1" applyBorder="1" applyAlignment="1" applyProtection="1">
      <alignment horizontal="left" vertical="top" wrapText="1" indent="1"/>
      <protection hidden="1"/>
    </xf>
    <xf numFmtId="0" fontId="25" fillId="2" borderId="1" xfId="0" applyFont="1" applyFill="1" applyBorder="1" applyAlignment="1" applyProtection="1">
      <alignment horizontal="left" vertical="top" wrapText="1"/>
      <protection hidden="1"/>
    </xf>
    <xf numFmtId="0" fontId="13" fillId="6" borderId="3" xfId="0" applyFont="1" applyFill="1" applyBorder="1" applyAlignment="1">
      <alignment vertical="center" wrapText="1"/>
    </xf>
    <xf numFmtId="0" fontId="8" fillId="16" borderId="0" xfId="1" applyFont="1" applyFill="1" applyAlignment="1">
      <alignment horizontal="left" vertical="center" indent="1"/>
    </xf>
    <xf numFmtId="0" fontId="47" fillId="16" borderId="0" xfId="1" applyFont="1" applyFill="1" applyAlignment="1"/>
    <xf numFmtId="0" fontId="8" fillId="16" borderId="0" xfId="1" applyFont="1" applyFill="1" applyAlignment="1">
      <alignment vertical="center"/>
    </xf>
    <xf numFmtId="0" fontId="47" fillId="0" borderId="0" xfId="1" applyFont="1" applyAlignment="1">
      <alignment vertical="center"/>
    </xf>
    <xf numFmtId="0" fontId="47" fillId="16" borderId="0" xfId="1" applyFont="1" applyFill="1" applyAlignment="1">
      <alignment horizontal="left" vertical="center" indent="1"/>
    </xf>
    <xf numFmtId="0" fontId="47" fillId="16" borderId="0" xfId="1" applyFont="1" applyFill="1" applyAlignment="1">
      <alignment vertical="center"/>
    </xf>
    <xf numFmtId="0" fontId="47" fillId="16" borderId="0" xfId="1" applyFont="1" applyFill="1" applyAlignment="1">
      <alignment horizontal="center" vertical="center"/>
    </xf>
    <xf numFmtId="0" fontId="23" fillId="16" borderId="0" xfId="1" applyFont="1" applyFill="1" applyAlignment="1">
      <alignment horizontal="center" vertical="center"/>
    </xf>
    <xf numFmtId="0" fontId="8" fillId="18" borderId="29" xfId="1" applyFont="1" applyFill="1" applyBorder="1" applyAlignment="1">
      <alignment vertical="center"/>
    </xf>
    <xf numFmtId="0" fontId="8" fillId="18" borderId="30" xfId="1" applyFont="1" applyFill="1" applyBorder="1" applyAlignment="1">
      <alignment vertical="center"/>
    </xf>
    <xf numFmtId="0" fontId="8" fillId="19" borderId="25" xfId="1" applyFont="1" applyFill="1" applyBorder="1" applyAlignment="1">
      <alignment horizontal="center" vertical="top" wrapText="1"/>
    </xf>
    <xf numFmtId="0" fontId="23" fillId="19" borderId="25" xfId="1" applyFont="1" applyFill="1" applyBorder="1" applyAlignment="1">
      <alignment horizontal="center" vertical="top" wrapText="1"/>
    </xf>
    <xf numFmtId="0" fontId="7" fillId="19" borderId="30" xfId="1" applyFont="1" applyFill="1" applyBorder="1" applyAlignment="1">
      <alignment horizontal="center" vertical="center"/>
    </xf>
    <xf numFmtId="9" fontId="23" fillId="21" borderId="30" xfId="2" applyFont="1" applyFill="1" applyBorder="1" applyAlignment="1">
      <alignment horizontal="center" vertical="center" wrapText="1"/>
    </xf>
    <xf numFmtId="9" fontId="23" fillId="21" borderId="25" xfId="2" applyFont="1" applyFill="1" applyBorder="1" applyAlignment="1">
      <alignment horizontal="center" vertical="center" wrapText="1"/>
    </xf>
    <xf numFmtId="0" fontId="47" fillId="0" borderId="0" xfId="1" applyFont="1" applyAlignment="1"/>
    <xf numFmtId="0" fontId="47" fillId="0" borderId="25" xfId="1" applyFont="1" applyBorder="1" applyAlignment="1" applyProtection="1">
      <alignment horizontal="center" vertical="center"/>
      <protection hidden="1"/>
    </xf>
    <xf numFmtId="0" fontId="47" fillId="0" borderId="25" xfId="1" applyFont="1" applyBorder="1" applyAlignment="1" applyProtection="1">
      <alignment horizontal="center" vertical="center"/>
      <protection locked="0"/>
    </xf>
    <xf numFmtId="0" fontId="47" fillId="22" borderId="16" xfId="1" applyFont="1" applyFill="1" applyBorder="1" applyAlignment="1"/>
    <xf numFmtId="0" fontId="47" fillId="22" borderId="26" xfId="1" applyFont="1" applyFill="1" applyBorder="1" applyAlignment="1"/>
    <xf numFmtId="0" fontId="47" fillId="22" borderId="26" xfId="1" applyFont="1" applyFill="1" applyBorder="1" applyAlignment="1">
      <alignment horizontal="center"/>
    </xf>
    <xf numFmtId="0" fontId="47" fillId="22" borderId="17" xfId="1" applyFont="1" applyFill="1" applyBorder="1" applyAlignment="1"/>
    <xf numFmtId="0" fontId="47" fillId="22" borderId="0" xfId="1" applyFont="1" applyFill="1" applyBorder="1" applyAlignment="1"/>
    <xf numFmtId="0" fontId="47" fillId="22" borderId="0" xfId="1" applyFont="1" applyFill="1" applyBorder="1" applyAlignment="1">
      <alignment horizontal="center"/>
    </xf>
    <xf numFmtId="0" fontId="47" fillId="0" borderId="17" xfId="1" applyFont="1" applyBorder="1" applyAlignment="1"/>
    <xf numFmtId="0" fontId="50" fillId="0" borderId="0" xfId="1" applyFont="1" applyFill="1" applyBorder="1" applyAlignment="1" applyProtection="1">
      <protection locked="0"/>
    </xf>
    <xf numFmtId="0" fontId="50" fillId="0" borderId="0" xfId="1" applyFont="1" applyFill="1" applyBorder="1" applyAlignment="1" applyProtection="1">
      <alignment horizontal="center"/>
      <protection locked="0"/>
    </xf>
    <xf numFmtId="0" fontId="47" fillId="22" borderId="0" xfId="1" applyFont="1" applyFill="1" applyBorder="1" applyAlignment="1" applyProtection="1">
      <protection locked="0"/>
    </xf>
    <xf numFmtId="0" fontId="47" fillId="22" borderId="0" xfId="1" applyFont="1" applyFill="1" applyBorder="1" applyAlignment="1" applyProtection="1">
      <alignment horizontal="center"/>
      <protection locked="0"/>
    </xf>
    <xf numFmtId="0" fontId="47" fillId="22" borderId="19" xfId="1" applyFont="1" applyFill="1" applyBorder="1" applyAlignment="1"/>
    <xf numFmtId="0" fontId="47" fillId="22" borderId="33" xfId="1" applyFont="1" applyFill="1" applyBorder="1" applyAlignment="1"/>
    <xf numFmtId="0" fontId="47" fillId="22" borderId="33" xfId="1" applyFont="1" applyFill="1" applyBorder="1" applyAlignment="1">
      <alignment horizontal="center"/>
    </xf>
    <xf numFmtId="0" fontId="47" fillId="0" borderId="0" xfId="1" applyFont="1" applyAlignment="1">
      <alignment horizontal="center"/>
    </xf>
    <xf numFmtId="0" fontId="51" fillId="0" borderId="25" xfId="1" applyFont="1" applyBorder="1" applyAlignment="1" applyProtection="1">
      <alignment vertical="center"/>
      <protection hidden="1"/>
    </xf>
    <xf numFmtId="164" fontId="51" fillId="0" borderId="25" xfId="1" applyNumberFormat="1" applyFont="1" applyBorder="1" applyAlignment="1" applyProtection="1">
      <alignment horizontal="center" vertical="center"/>
      <protection hidden="1"/>
    </xf>
    <xf numFmtId="0" fontId="51" fillId="0" borderId="25" xfId="1" applyFont="1" applyBorder="1" applyAlignment="1" applyProtection="1">
      <alignment horizontal="center" vertical="center"/>
      <protection hidden="1"/>
    </xf>
    <xf numFmtId="0" fontId="51" fillId="0" borderId="25" xfId="1" applyFont="1" applyBorder="1" applyAlignment="1" applyProtection="1">
      <alignment horizontal="center" vertical="center"/>
      <protection locked="0"/>
    </xf>
    <xf numFmtId="0" fontId="52" fillId="0" borderId="25" xfId="3" applyFont="1" applyBorder="1" applyAlignment="1">
      <alignment vertical="center" wrapText="1"/>
    </xf>
    <xf numFmtId="0" fontId="52" fillId="0" borderId="25" xfId="3" applyFont="1" applyBorder="1" applyAlignment="1">
      <alignment wrapText="1"/>
    </xf>
    <xf numFmtId="0" fontId="8" fillId="15" borderId="25" xfId="0" applyFont="1" applyFill="1" applyBorder="1" applyAlignment="1">
      <alignment vertical="center"/>
    </xf>
    <xf numFmtId="0" fontId="47" fillId="0" borderId="25" xfId="3" applyFont="1" applyBorder="1" applyAlignment="1">
      <alignment vertical="center" wrapText="1"/>
    </xf>
    <xf numFmtId="0" fontId="23" fillId="0" borderId="25" xfId="3" applyFont="1" applyBorder="1" applyAlignment="1">
      <alignment vertical="center" wrapText="1"/>
    </xf>
    <xf numFmtId="0" fontId="8" fillId="2" borderId="25" xfId="0" applyFont="1" applyFill="1" applyBorder="1" applyAlignment="1">
      <alignment vertical="center" textRotation="90" wrapText="1"/>
    </xf>
    <xf numFmtId="0" fontId="2" fillId="2" borderId="0" xfId="0" applyFont="1" applyFill="1" applyBorder="1" applyAlignment="1">
      <alignment horizontal="center"/>
    </xf>
    <xf numFmtId="0" fontId="33" fillId="0" borderId="0" xfId="0" applyFont="1" applyAlignment="1">
      <alignment horizontal="justify" vertical="justify" wrapText="1"/>
    </xf>
    <xf numFmtId="0" fontId="0" fillId="0" borderId="0" xfId="0" applyAlignment="1">
      <alignment horizontal="right" vertical="top"/>
    </xf>
    <xf numFmtId="1" fontId="47" fillId="0" borderId="25" xfId="1" applyNumberFormat="1" applyFont="1" applyBorder="1" applyAlignment="1" applyProtection="1">
      <alignment horizontal="center" vertical="center"/>
      <protection hidden="1"/>
    </xf>
    <xf numFmtId="0" fontId="33" fillId="0" borderId="0" xfId="0" applyFont="1" applyAlignment="1">
      <alignment horizontal="justify" vertical="justify" wrapText="1"/>
    </xf>
    <xf numFmtId="0" fontId="0" fillId="0" borderId="0" xfId="0" applyAlignment="1">
      <alignment horizontal="justify" vertical="justify" wrapText="1"/>
    </xf>
    <xf numFmtId="0" fontId="45" fillId="0" borderId="0" xfId="0" applyFont="1" applyAlignment="1">
      <alignment horizontal="justify" vertical="justify" wrapText="1"/>
    </xf>
    <xf numFmtId="0" fontId="33" fillId="0" borderId="0" xfId="0" applyFont="1" applyAlignment="1">
      <alignment vertical="justify"/>
    </xf>
    <xf numFmtId="0" fontId="39" fillId="0" borderId="0" xfId="0" applyFont="1" applyAlignment="1">
      <alignment horizontal="left" vertical="justify"/>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8" fillId="15" borderId="16" xfId="0" applyFont="1" applyFill="1" applyBorder="1" applyAlignment="1">
      <alignment horizontal="center" vertical="center"/>
    </xf>
    <xf numFmtId="0" fontId="8" fillId="15" borderId="34" xfId="0" applyFont="1" applyFill="1" applyBorder="1" applyAlignment="1">
      <alignment horizontal="center" vertical="center"/>
    </xf>
    <xf numFmtId="0" fontId="8" fillId="15" borderId="19" xfId="0" applyFont="1" applyFill="1" applyBorder="1" applyAlignment="1">
      <alignment horizontal="center" vertical="center"/>
    </xf>
    <xf numFmtId="0" fontId="8" fillId="15" borderId="20" xfId="0" applyFont="1" applyFill="1" applyBorder="1" applyAlignment="1">
      <alignment horizontal="center" vertical="center"/>
    </xf>
    <xf numFmtId="0" fontId="8" fillId="15" borderId="16" xfId="0" applyFont="1" applyFill="1" applyBorder="1" applyAlignment="1">
      <alignment horizontal="center" vertical="center" wrapText="1"/>
    </xf>
    <xf numFmtId="0" fontId="8" fillId="15" borderId="34" xfId="0" applyFont="1" applyFill="1" applyBorder="1" applyAlignment="1">
      <alignment horizontal="center" vertical="center" wrapText="1"/>
    </xf>
    <xf numFmtId="0" fontId="8" fillId="15" borderId="19"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7" xfId="0" applyFont="1" applyFill="1" applyBorder="1" applyAlignment="1">
      <alignment horizontal="center" vertical="center" textRotation="90" wrapText="1"/>
    </xf>
    <xf numFmtId="0" fontId="8" fillId="2" borderId="32" xfId="0" applyFont="1" applyFill="1" applyBorder="1" applyAlignment="1">
      <alignment horizontal="center" vertical="center" textRotation="90" wrapText="1"/>
    </xf>
    <xf numFmtId="0" fontId="8" fillId="2" borderId="31" xfId="0" applyFont="1" applyFill="1" applyBorder="1" applyAlignment="1">
      <alignment horizontal="center" vertical="center" textRotation="90" wrapText="1"/>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46" fillId="16" borderId="0" xfId="1" applyFont="1" applyFill="1" applyAlignment="1">
      <alignment horizontal="left" vertical="center"/>
    </xf>
    <xf numFmtId="0" fontId="48" fillId="17" borderId="25" xfId="1" applyFont="1" applyFill="1" applyBorder="1" applyAlignment="1">
      <alignment horizontal="center" vertical="center"/>
    </xf>
    <xf numFmtId="0" fontId="48" fillId="17" borderId="25" xfId="1" applyFont="1" applyFill="1" applyBorder="1" applyAlignment="1">
      <alignment horizontal="center" vertical="center" wrapText="1"/>
    </xf>
    <xf numFmtId="0" fontId="8" fillId="0" borderId="27"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8" fillId="18" borderId="28" xfId="1" applyFont="1" applyFill="1" applyBorder="1" applyAlignment="1">
      <alignment horizontal="center" vertical="center" wrapText="1"/>
    </xf>
    <xf numFmtId="0" fontId="8" fillId="18" borderId="29" xfId="1" applyFont="1" applyFill="1" applyBorder="1" applyAlignment="1">
      <alignment horizontal="center" vertical="center" wrapText="1"/>
    </xf>
    <xf numFmtId="0" fontId="49" fillId="20" borderId="27" xfId="1" applyFont="1" applyFill="1" applyBorder="1" applyAlignment="1">
      <alignment horizontal="center" vertical="center" wrapText="1"/>
    </xf>
    <xf numFmtId="0" fontId="49" fillId="20" borderId="32" xfId="1" applyFont="1" applyFill="1" applyBorder="1" applyAlignment="1">
      <alignment horizontal="center" vertical="center" wrapText="1"/>
    </xf>
    <xf numFmtId="0" fontId="47" fillId="22" borderId="26" xfId="1" applyFont="1" applyFill="1" applyBorder="1" applyAlignment="1">
      <alignment horizontal="center"/>
    </xf>
    <xf numFmtId="0" fontId="47" fillId="22" borderId="0" xfId="1" applyFont="1" applyFill="1" applyBorder="1" applyAlignment="1" applyProtection="1">
      <alignment horizontal="center"/>
      <protection locked="0"/>
    </xf>
    <xf numFmtId="0" fontId="3" fillId="5" borderId="0" xfId="0" applyFont="1" applyFill="1" applyAlignment="1">
      <alignment horizontal="center" vertical="center"/>
    </xf>
  </cellXfs>
  <cellStyles count="4">
    <cellStyle name="Normal" xfId="0" builtinId="0"/>
    <cellStyle name="Normal 2" xfId="3"/>
    <cellStyle name="Normal 3"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Cache>
                <c:formatCode>General</c:formatCode>
                <c:ptCount val="6"/>
                <c:pt idx="0">
                  <c:v>0</c:v>
                </c:pt>
                <c:pt idx="1">
                  <c:v>0</c:v>
                </c:pt>
                <c:pt idx="2">
                  <c:v>5</c:v>
                </c:pt>
                <c:pt idx="3">
                  <c:v>15</c:v>
                </c:pt>
                <c:pt idx="4">
                  <c:v>5</c:v>
                </c:pt>
                <c:pt idx="5">
                  <c:v>5</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522141136"/>
        <c:axId val="-522149296"/>
      </c:barChart>
      <c:catAx>
        <c:axId val="-5221411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49296"/>
        <c:crosses val="autoZero"/>
        <c:auto val="1"/>
        <c:lblAlgn val="ctr"/>
        <c:lblOffset val="100"/>
        <c:tickLblSkip val="1"/>
        <c:tickMarkSkip val="1"/>
        <c:noMultiLvlLbl val="0"/>
      </c:catAx>
      <c:valAx>
        <c:axId val="-5221492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41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341907536"/>
        <c:axId val="-341913520"/>
      </c:barChart>
      <c:catAx>
        <c:axId val="-3419075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3520"/>
        <c:crosses val="autoZero"/>
        <c:auto val="1"/>
        <c:lblAlgn val="ctr"/>
        <c:lblOffset val="100"/>
        <c:tickLblSkip val="1"/>
        <c:tickMarkSkip val="1"/>
        <c:noMultiLvlLbl val="0"/>
      </c:catAx>
      <c:valAx>
        <c:axId val="-3419135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075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PELAPORAN'!$K$25:$P$25</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341905360"/>
        <c:axId val="-341906992"/>
      </c:barChart>
      <c:catAx>
        <c:axId val="-3419053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06992"/>
        <c:crosses val="autoZero"/>
        <c:auto val="1"/>
        <c:lblAlgn val="ctr"/>
        <c:lblOffset val="100"/>
        <c:tickLblSkip val="1"/>
        <c:tickMarkSkip val="1"/>
        <c:noMultiLvlLbl val="0"/>
      </c:catAx>
      <c:valAx>
        <c:axId val="-341906992"/>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0536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341402592"/>
        <c:axId val="-341402048"/>
      </c:barChart>
      <c:catAx>
        <c:axId val="-3414025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2048"/>
        <c:crosses val="autoZero"/>
        <c:auto val="1"/>
        <c:lblAlgn val="ctr"/>
        <c:lblOffset val="100"/>
        <c:tickLblSkip val="1"/>
        <c:tickMarkSkip val="1"/>
        <c:noMultiLvlLbl val="0"/>
      </c:catAx>
      <c:valAx>
        <c:axId val="-3414020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25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341403136"/>
        <c:axId val="-341401504"/>
      </c:barChart>
      <c:catAx>
        <c:axId val="-3414031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1504"/>
        <c:crosses val="autoZero"/>
        <c:auto val="1"/>
        <c:lblAlgn val="ctr"/>
        <c:lblOffset val="100"/>
        <c:tickLblSkip val="1"/>
        <c:tickMarkSkip val="1"/>
        <c:noMultiLvlLbl val="0"/>
      </c:catAx>
      <c:valAx>
        <c:axId val="-3414015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3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341399872"/>
        <c:axId val="-341403680"/>
      </c:barChart>
      <c:catAx>
        <c:axId val="-3413998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3680"/>
        <c:crosses val="autoZero"/>
        <c:auto val="1"/>
        <c:lblAlgn val="ctr"/>
        <c:lblOffset val="100"/>
        <c:tickLblSkip val="1"/>
        <c:tickMarkSkip val="1"/>
        <c:noMultiLvlLbl val="0"/>
      </c:catAx>
      <c:valAx>
        <c:axId val="-3414036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3998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341404224"/>
        <c:axId val="-340661248"/>
      </c:barChart>
      <c:catAx>
        <c:axId val="-34140422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1248"/>
        <c:crosses val="autoZero"/>
        <c:auto val="1"/>
        <c:lblAlgn val="ctr"/>
        <c:lblOffset val="100"/>
        <c:tickLblSkip val="1"/>
        <c:tickMarkSkip val="1"/>
        <c:noMultiLvlLbl val="0"/>
      </c:catAx>
      <c:valAx>
        <c:axId val="-34066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4042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Cache>
                <c:formatCode>General</c:formatCode>
                <c:ptCount val="6"/>
                <c:pt idx="0">
                  <c:v>0</c:v>
                </c:pt>
                <c:pt idx="1">
                  <c:v>0</c:v>
                </c:pt>
                <c:pt idx="2">
                  <c:v>0</c:v>
                </c:pt>
                <c:pt idx="3">
                  <c:v>6</c:v>
                </c:pt>
                <c:pt idx="4">
                  <c:v>19</c:v>
                </c:pt>
                <c:pt idx="5">
                  <c:v>5</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340656352"/>
        <c:axId val="-340662880"/>
      </c:barChart>
      <c:catAx>
        <c:axId val="-34065635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2880"/>
        <c:crosses val="autoZero"/>
        <c:auto val="1"/>
        <c:lblAlgn val="ctr"/>
        <c:lblOffset val="100"/>
        <c:tickLblSkip val="1"/>
        <c:tickMarkSkip val="1"/>
        <c:noMultiLvlLbl val="0"/>
      </c:catAx>
      <c:valAx>
        <c:axId val="-340662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5635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340659072"/>
        <c:axId val="-340665600"/>
      </c:barChart>
      <c:catAx>
        <c:axId val="-3406590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5600"/>
        <c:crosses val="autoZero"/>
        <c:auto val="1"/>
        <c:lblAlgn val="ctr"/>
        <c:lblOffset val="100"/>
        <c:tickLblSkip val="1"/>
        <c:tickMarkSkip val="1"/>
        <c:noMultiLvlLbl val="0"/>
      </c:catAx>
      <c:valAx>
        <c:axId val="-340665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590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340665056"/>
        <c:axId val="-340657440"/>
      </c:barChart>
      <c:catAx>
        <c:axId val="-3406650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57440"/>
        <c:crosses val="autoZero"/>
        <c:auto val="1"/>
        <c:lblAlgn val="ctr"/>
        <c:lblOffset val="100"/>
        <c:tickLblSkip val="1"/>
        <c:tickMarkSkip val="1"/>
        <c:noMultiLvlLbl val="0"/>
      </c:catAx>
      <c:valAx>
        <c:axId val="-3406574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50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340660160"/>
        <c:axId val="-340661792"/>
      </c:barChart>
      <c:catAx>
        <c:axId val="-340660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1792"/>
        <c:crosses val="autoZero"/>
        <c:auto val="1"/>
        <c:lblAlgn val="ctr"/>
        <c:lblOffset val="100"/>
        <c:tickLblSkip val="1"/>
        <c:tickMarkSkip val="1"/>
        <c:noMultiLvlLbl val="0"/>
      </c:catAx>
      <c:valAx>
        <c:axId val="-3406617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0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522152560"/>
        <c:axId val="-522152016"/>
      </c:barChart>
      <c:catAx>
        <c:axId val="-5221525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52016"/>
        <c:crosses val="autoZero"/>
        <c:auto val="1"/>
        <c:lblAlgn val="ctr"/>
        <c:lblOffset val="100"/>
        <c:tickLblSkip val="1"/>
        <c:tickMarkSkip val="1"/>
        <c:noMultiLvlLbl val="0"/>
      </c:catAx>
      <c:valAx>
        <c:axId val="-5221520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5256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340653088"/>
        <c:axId val="-340664512"/>
      </c:barChart>
      <c:catAx>
        <c:axId val="-3406530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4512"/>
        <c:crosses val="autoZero"/>
        <c:auto val="1"/>
        <c:lblAlgn val="ctr"/>
        <c:lblOffset val="100"/>
        <c:tickLblSkip val="1"/>
        <c:tickMarkSkip val="1"/>
        <c:noMultiLvlLbl val="0"/>
      </c:catAx>
      <c:valAx>
        <c:axId val="-3406645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530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340663424"/>
        <c:axId val="-340668320"/>
      </c:barChart>
      <c:catAx>
        <c:axId val="-34066342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8320"/>
        <c:crosses val="autoZero"/>
        <c:auto val="1"/>
        <c:lblAlgn val="ctr"/>
        <c:lblOffset val="100"/>
        <c:tickLblSkip val="1"/>
        <c:tickMarkSkip val="1"/>
        <c:noMultiLvlLbl val="0"/>
      </c:catAx>
      <c:valAx>
        <c:axId val="-3406683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34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Cache>
                <c:formatCode>General</c:formatCode>
                <c:ptCount val="6"/>
                <c:pt idx="0">
                  <c:v>1</c:v>
                </c:pt>
                <c:pt idx="1">
                  <c:v>0</c:v>
                </c:pt>
                <c:pt idx="2">
                  <c:v>4</c:v>
                </c:pt>
                <c:pt idx="3">
                  <c:v>4</c:v>
                </c:pt>
                <c:pt idx="4">
                  <c:v>16</c:v>
                </c:pt>
                <c:pt idx="5">
                  <c:v>5</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340666144"/>
        <c:axId val="-340662336"/>
      </c:barChart>
      <c:catAx>
        <c:axId val="-3406661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2336"/>
        <c:crosses val="autoZero"/>
        <c:auto val="1"/>
        <c:lblAlgn val="ctr"/>
        <c:lblOffset val="100"/>
        <c:tickLblSkip val="1"/>
        <c:tickMarkSkip val="1"/>
        <c:noMultiLvlLbl val="0"/>
      </c:catAx>
      <c:valAx>
        <c:axId val="-3406623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066614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Cache>
                <c:formatCode>General</c:formatCode>
                <c:ptCount val="6"/>
                <c:pt idx="0">
                  <c:v>0</c:v>
                </c:pt>
                <c:pt idx="1">
                  <c:v>1</c:v>
                </c:pt>
                <c:pt idx="2">
                  <c:v>0</c:v>
                </c:pt>
                <c:pt idx="3">
                  <c:v>0</c:v>
                </c:pt>
                <c:pt idx="4">
                  <c:v>6</c:v>
                </c:pt>
                <c:pt idx="5">
                  <c:v>23</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522140592"/>
        <c:axId val="-522155280"/>
      </c:barChart>
      <c:catAx>
        <c:axId val="-52214059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55280"/>
        <c:crosses val="autoZero"/>
        <c:auto val="1"/>
        <c:lblAlgn val="ctr"/>
        <c:lblOffset val="100"/>
        <c:tickLblSkip val="1"/>
        <c:tickMarkSkip val="1"/>
        <c:noMultiLvlLbl val="0"/>
      </c:catAx>
      <c:valAx>
        <c:axId val="-5221552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4059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522147120"/>
        <c:axId val="-522149840"/>
      </c:barChart>
      <c:catAx>
        <c:axId val="-5221471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49840"/>
        <c:crosses val="autoZero"/>
        <c:auto val="1"/>
        <c:lblAlgn val="ctr"/>
        <c:lblOffset val="100"/>
        <c:tickMarkSkip val="1"/>
        <c:noMultiLvlLbl val="0"/>
      </c:catAx>
      <c:valAx>
        <c:axId val="-52214984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52214712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341915696"/>
        <c:axId val="-341904816"/>
      </c:barChart>
      <c:catAx>
        <c:axId val="-3419156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04816"/>
        <c:crosses val="autoZero"/>
        <c:auto val="1"/>
        <c:lblAlgn val="ctr"/>
        <c:lblOffset val="100"/>
        <c:tickLblSkip val="1"/>
        <c:tickMarkSkip val="1"/>
        <c:noMultiLvlLbl val="0"/>
      </c:catAx>
      <c:valAx>
        <c:axId val="-3419048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569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341910256"/>
        <c:axId val="-341911344"/>
      </c:barChart>
      <c:catAx>
        <c:axId val="-3419102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1344"/>
        <c:crosses val="autoZero"/>
        <c:auto val="1"/>
        <c:lblAlgn val="ctr"/>
        <c:lblOffset val="100"/>
        <c:tickLblSkip val="1"/>
        <c:tickMarkSkip val="1"/>
        <c:noMultiLvlLbl val="0"/>
      </c:catAx>
      <c:valAx>
        <c:axId val="-3419113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02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PELAPORAN'!$K$78:$P$78</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341910800"/>
        <c:axId val="-341912432"/>
      </c:barChart>
      <c:catAx>
        <c:axId val="-3419108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2432"/>
        <c:crosses val="autoZero"/>
        <c:auto val="1"/>
        <c:lblAlgn val="ctr"/>
        <c:lblOffset val="100"/>
        <c:tickLblSkip val="1"/>
        <c:tickMarkSkip val="1"/>
        <c:noMultiLvlLbl val="0"/>
      </c:catAx>
      <c:valAx>
        <c:axId val="-3419124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08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PELAPORAN'!$C$78:$H$78</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341917328"/>
        <c:axId val="-341915152"/>
      </c:barChart>
      <c:catAx>
        <c:axId val="-34191732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5152"/>
        <c:crosses val="autoZero"/>
        <c:auto val="1"/>
        <c:lblAlgn val="ctr"/>
        <c:lblOffset val="100"/>
        <c:tickLblSkip val="1"/>
        <c:tickMarkSkip val="1"/>
        <c:noMultiLvlLbl val="0"/>
      </c:catAx>
      <c:valAx>
        <c:axId val="-3419151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73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PELAPORAN'!$C$25:$H$25</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341902640"/>
        <c:axId val="-341917872"/>
      </c:barChart>
      <c:catAx>
        <c:axId val="-34190264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17872"/>
        <c:crosses val="autoZero"/>
        <c:auto val="1"/>
        <c:lblAlgn val="ctr"/>
        <c:lblOffset val="100"/>
        <c:tickLblSkip val="1"/>
        <c:tickMarkSkip val="1"/>
        <c:noMultiLvlLbl val="0"/>
      </c:catAx>
      <c:valAx>
        <c:axId val="-341917872"/>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4190264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G$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30" val="23"/>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942975</xdr:colOff>
          <xdr:row>5</xdr:row>
          <xdr:rowOff>9525</xdr:rowOff>
        </xdr:from>
        <xdr:to>
          <xdr:col>9</xdr:col>
          <xdr:colOff>57150</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942975</xdr:colOff>
          <xdr:row>5</xdr:row>
          <xdr:rowOff>228600</xdr:rowOff>
        </xdr:from>
        <xdr:to>
          <xdr:col>9</xdr:col>
          <xdr:colOff>47625</xdr:colOff>
          <xdr:row>6</xdr:row>
          <xdr:rowOff>209550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1201163</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0"/>
  <sheetViews>
    <sheetView showGridLines="0" workbookViewId="0">
      <pane ySplit="2" topLeftCell="A3" activePane="bottomLeft" state="frozen"/>
      <selection pane="bottomLeft"/>
    </sheetView>
  </sheetViews>
  <sheetFormatPr defaultColWidth="30" defaultRowHeight="15"/>
  <cols>
    <col min="1" max="1" width="3.85546875" customWidth="1"/>
    <col min="2" max="10" width="9.140625" customWidth="1"/>
    <col min="11" max="11" width="18.140625" customWidth="1"/>
  </cols>
  <sheetData>
    <row r="1" spans="1:12" ht="24" customHeight="1">
      <c r="A1" s="152" t="s">
        <v>62</v>
      </c>
      <c r="B1" s="151"/>
      <c r="C1" s="151"/>
      <c r="D1" s="151"/>
      <c r="E1" s="151"/>
      <c r="F1" s="151"/>
      <c r="G1" s="151"/>
      <c r="H1" s="151"/>
      <c r="I1" s="151"/>
      <c r="J1" s="151"/>
      <c r="K1" s="151"/>
    </row>
    <row r="2" spans="1:12" ht="21">
      <c r="A2" s="149" t="s">
        <v>47</v>
      </c>
      <c r="B2" s="150"/>
      <c r="C2" s="150"/>
      <c r="D2" s="150"/>
      <c r="E2" s="150"/>
      <c r="F2" s="150"/>
      <c r="G2" s="150"/>
      <c r="H2" s="150"/>
      <c r="I2" s="150"/>
      <c r="J2" s="150"/>
      <c r="K2" s="160" t="s">
        <v>145</v>
      </c>
    </row>
    <row r="4" spans="1:12">
      <c r="A4" s="147" t="s">
        <v>48</v>
      </c>
    </row>
    <row r="5" spans="1:12">
      <c r="A5" s="232" t="s">
        <v>78</v>
      </c>
      <c r="B5" s="232"/>
      <c r="C5" s="232"/>
      <c r="D5" s="232"/>
      <c r="E5" s="232"/>
      <c r="F5" s="232"/>
      <c r="G5" s="232"/>
      <c r="H5" s="232"/>
      <c r="I5" s="232"/>
      <c r="J5" s="232"/>
      <c r="K5" s="232"/>
    </row>
    <row r="6" spans="1:12">
      <c r="A6" s="232"/>
      <c r="B6" s="232"/>
      <c r="C6" s="232"/>
      <c r="D6" s="232"/>
      <c r="E6" s="232"/>
      <c r="F6" s="232"/>
      <c r="G6" s="232"/>
      <c r="H6" s="232"/>
      <c r="I6" s="232"/>
      <c r="J6" s="232"/>
      <c r="K6" s="232"/>
    </row>
    <row r="7" spans="1:12">
      <c r="A7" s="232"/>
      <c r="B7" s="232"/>
      <c r="C7" s="232"/>
      <c r="D7" s="232"/>
      <c r="E7" s="232"/>
      <c r="F7" s="232"/>
      <c r="G7" s="232"/>
      <c r="H7" s="232"/>
      <c r="I7" s="232"/>
      <c r="J7" s="232"/>
      <c r="K7" s="232"/>
    </row>
    <row r="8" spans="1:12">
      <c r="A8" s="232"/>
      <c r="B8" s="232"/>
      <c r="C8" s="232"/>
      <c r="D8" s="232"/>
      <c r="E8" s="232"/>
      <c r="F8" s="232"/>
      <c r="G8" s="232"/>
      <c r="H8" s="232"/>
      <c r="I8" s="232"/>
      <c r="J8" s="232"/>
      <c r="K8" s="232"/>
    </row>
    <row r="9" spans="1:12">
      <c r="A9" s="232"/>
      <c r="B9" s="232"/>
      <c r="C9" s="232"/>
      <c r="D9" s="232"/>
      <c r="E9" s="232"/>
      <c r="F9" s="232"/>
      <c r="G9" s="232"/>
      <c r="H9" s="232"/>
      <c r="I9" s="232"/>
      <c r="J9" s="232"/>
      <c r="K9" s="232"/>
    </row>
    <row r="10" spans="1:12">
      <c r="B10" s="153"/>
      <c r="C10" s="153"/>
      <c r="D10" s="154"/>
      <c r="E10" s="154"/>
      <c r="F10" s="154"/>
      <c r="G10" s="154"/>
      <c r="H10" s="154"/>
      <c r="I10" s="154"/>
      <c r="J10" s="154"/>
      <c r="K10" s="154"/>
    </row>
    <row r="11" spans="1:12">
      <c r="A11" s="157" t="s">
        <v>54</v>
      </c>
      <c r="B11" s="158" t="s">
        <v>49</v>
      </c>
      <c r="C11" s="156"/>
      <c r="D11" s="156"/>
      <c r="E11" s="156"/>
      <c r="F11" s="156"/>
      <c r="G11" s="156"/>
      <c r="H11" s="156"/>
      <c r="I11" s="156"/>
      <c r="J11" s="156"/>
      <c r="K11" s="156"/>
      <c r="L11" s="154"/>
    </row>
    <row r="12" spans="1:12">
      <c r="B12" s="146" t="s">
        <v>174</v>
      </c>
    </row>
    <row r="13" spans="1:12">
      <c r="B13" s="146" t="s">
        <v>50</v>
      </c>
    </row>
    <row r="14" spans="1:12">
      <c r="B14" s="146" t="s">
        <v>51</v>
      </c>
    </row>
    <row r="15" spans="1:12">
      <c r="B15" s="146" t="s">
        <v>52</v>
      </c>
    </row>
    <row r="16" spans="1:12">
      <c r="B16" s="146" t="s">
        <v>53</v>
      </c>
    </row>
    <row r="17" spans="1:13">
      <c r="B17" s="146" t="s">
        <v>171</v>
      </c>
    </row>
    <row r="18" spans="1:13">
      <c r="B18" s="146" t="s">
        <v>173</v>
      </c>
    </row>
    <row r="19" spans="1:13">
      <c r="B19" s="146" t="s">
        <v>172</v>
      </c>
    </row>
    <row r="21" spans="1:13">
      <c r="A21" s="157" t="s">
        <v>55</v>
      </c>
      <c r="B21" s="155" t="s">
        <v>56</v>
      </c>
      <c r="C21" s="148"/>
      <c r="D21" s="148"/>
      <c r="E21" s="148"/>
      <c r="F21" s="148"/>
      <c r="G21" s="148"/>
      <c r="H21" s="148"/>
      <c r="I21" s="148"/>
      <c r="J21" s="148"/>
      <c r="K21" s="148"/>
    </row>
    <row r="22" spans="1:13">
      <c r="B22" s="146" t="s">
        <v>79</v>
      </c>
    </row>
    <row r="23" spans="1:13">
      <c r="B23" s="146" t="s">
        <v>57</v>
      </c>
    </row>
    <row r="24" spans="1:13">
      <c r="B24" s="146" t="s">
        <v>58</v>
      </c>
    </row>
    <row r="25" spans="1:13">
      <c r="B25" s="146" t="s">
        <v>61</v>
      </c>
    </row>
    <row r="26" spans="1:13">
      <c r="B26" s="146" t="s">
        <v>67</v>
      </c>
    </row>
    <row r="27" spans="1:13">
      <c r="B27" s="146" t="s">
        <v>63</v>
      </c>
    </row>
    <row r="28" spans="1:13">
      <c r="B28" s="146" t="s">
        <v>64</v>
      </c>
    </row>
    <row r="30" spans="1:13">
      <c r="A30" s="157" t="s">
        <v>65</v>
      </c>
      <c r="B30" s="155" t="s">
        <v>23</v>
      </c>
      <c r="C30" s="148"/>
      <c r="D30" s="148"/>
      <c r="E30" s="148"/>
      <c r="F30" s="148"/>
      <c r="G30" s="148"/>
      <c r="H30" s="148"/>
      <c r="I30" s="148"/>
      <c r="J30" s="148"/>
      <c r="K30" s="148"/>
    </row>
    <row r="31" spans="1:13" ht="15" customHeight="1">
      <c r="B31" s="232" t="s">
        <v>80</v>
      </c>
      <c r="C31" s="232"/>
      <c r="D31" s="232"/>
      <c r="E31" s="232"/>
      <c r="F31" s="232"/>
      <c r="G31" s="232"/>
      <c r="H31" s="232"/>
      <c r="I31" s="232"/>
      <c r="J31" s="232"/>
      <c r="K31" s="232"/>
      <c r="M31" s="146"/>
    </row>
    <row r="32" spans="1:13">
      <c r="B32" s="232"/>
      <c r="C32" s="232"/>
      <c r="D32" s="232"/>
      <c r="E32" s="232"/>
      <c r="F32" s="232"/>
      <c r="G32" s="232"/>
      <c r="H32" s="232"/>
      <c r="I32" s="232"/>
      <c r="J32" s="232"/>
      <c r="K32" s="232"/>
      <c r="M32" s="146"/>
    </row>
    <row r="33" spans="1:13">
      <c r="B33" s="232"/>
      <c r="C33" s="232"/>
      <c r="D33" s="232"/>
      <c r="E33" s="232"/>
      <c r="F33" s="232"/>
      <c r="G33" s="232"/>
      <c r="H33" s="232"/>
      <c r="I33" s="232"/>
      <c r="J33" s="232"/>
      <c r="K33" s="232"/>
      <c r="M33" s="146"/>
    </row>
    <row r="34" spans="1:13">
      <c r="B34" s="232"/>
      <c r="C34" s="232"/>
      <c r="D34" s="232"/>
      <c r="E34" s="232"/>
      <c r="F34" s="232"/>
      <c r="G34" s="232"/>
      <c r="H34" s="232"/>
      <c r="I34" s="232"/>
      <c r="J34" s="232"/>
      <c r="K34" s="232"/>
      <c r="M34" s="146"/>
    </row>
    <row r="35" spans="1:13">
      <c r="B35" s="232"/>
      <c r="C35" s="232"/>
      <c r="D35" s="232"/>
      <c r="E35" s="232"/>
      <c r="F35" s="232"/>
      <c r="G35" s="232"/>
      <c r="H35" s="232"/>
      <c r="I35" s="232"/>
      <c r="J35" s="232"/>
      <c r="K35" s="232"/>
    </row>
    <row r="36" spans="1:13">
      <c r="B36" s="232"/>
      <c r="C36" s="232"/>
      <c r="D36" s="232"/>
      <c r="E36" s="232"/>
      <c r="F36" s="232"/>
      <c r="G36" s="232"/>
      <c r="H36" s="232"/>
      <c r="I36" s="232"/>
      <c r="J36" s="232"/>
      <c r="K36" s="232"/>
    </row>
    <row r="37" spans="1:13">
      <c r="B37" s="229"/>
      <c r="C37" s="229"/>
      <c r="D37" s="229"/>
      <c r="E37" s="229"/>
      <c r="F37" s="229"/>
      <c r="G37" s="229"/>
      <c r="H37" s="229"/>
      <c r="I37" s="229"/>
      <c r="J37" s="229"/>
      <c r="K37" s="229"/>
    </row>
    <row r="38" spans="1:13">
      <c r="A38" s="157" t="s">
        <v>66</v>
      </c>
      <c r="B38" s="155" t="s">
        <v>170</v>
      </c>
      <c r="C38" s="148"/>
      <c r="D38" s="148"/>
      <c r="E38" s="148"/>
      <c r="F38" s="148"/>
      <c r="G38" s="148"/>
      <c r="H38" s="148"/>
      <c r="I38" s="148"/>
      <c r="J38" s="148"/>
      <c r="K38" s="148"/>
    </row>
    <row r="39" spans="1:13" ht="18" customHeight="1">
      <c r="A39" s="230"/>
      <c r="B39" s="235" t="s">
        <v>178</v>
      </c>
      <c r="C39" s="235"/>
      <c r="D39" s="235"/>
      <c r="E39" s="235"/>
      <c r="F39" s="235"/>
      <c r="G39" s="235"/>
      <c r="H39" s="235"/>
      <c r="I39" s="235"/>
      <c r="J39" s="235"/>
      <c r="K39" s="235"/>
    </row>
    <row r="40" spans="1:13" ht="16.5" customHeight="1">
      <c r="B40" s="236" t="s">
        <v>179</v>
      </c>
      <c r="C40" s="236"/>
      <c r="D40" s="236"/>
      <c r="E40" s="236"/>
      <c r="F40" s="236"/>
      <c r="G40" s="236"/>
      <c r="H40" s="236"/>
      <c r="I40" s="236"/>
      <c r="J40" s="236"/>
      <c r="K40" s="236"/>
    </row>
    <row r="42" spans="1:13">
      <c r="A42" s="157" t="s">
        <v>177</v>
      </c>
      <c r="B42" s="155" t="s">
        <v>170</v>
      </c>
      <c r="C42" s="148"/>
      <c r="D42" s="148"/>
      <c r="E42" s="148"/>
      <c r="F42" s="148"/>
      <c r="G42" s="148"/>
      <c r="H42" s="148"/>
      <c r="I42" s="148"/>
      <c r="J42" s="148"/>
      <c r="K42" s="148"/>
    </row>
    <row r="43" spans="1:13" ht="15" customHeight="1">
      <c r="A43" s="178">
        <v>1</v>
      </c>
      <c r="B43" s="232" t="s">
        <v>76</v>
      </c>
      <c r="C43" s="232"/>
      <c r="D43" s="232"/>
      <c r="E43" s="232"/>
      <c r="F43" s="232"/>
      <c r="G43" s="232"/>
      <c r="H43" s="232"/>
      <c r="I43" s="232"/>
      <c r="J43" s="232"/>
      <c r="K43" s="232"/>
    </row>
    <row r="44" spans="1:13">
      <c r="A44" s="178"/>
      <c r="B44" s="232"/>
      <c r="C44" s="232"/>
      <c r="D44" s="232"/>
      <c r="E44" s="232"/>
      <c r="F44" s="232"/>
      <c r="G44" s="232"/>
      <c r="H44" s="232"/>
      <c r="I44" s="232"/>
      <c r="J44" s="232"/>
      <c r="K44" s="232"/>
    </row>
    <row r="45" spans="1:13" ht="13.5" customHeight="1">
      <c r="A45" s="178"/>
      <c r="B45" s="232"/>
      <c r="C45" s="232"/>
      <c r="D45" s="232"/>
      <c r="E45" s="232"/>
      <c r="F45" s="232"/>
      <c r="G45" s="232"/>
      <c r="H45" s="232"/>
      <c r="I45" s="232"/>
      <c r="J45" s="232"/>
      <c r="K45" s="232"/>
    </row>
    <row r="46" spans="1:13">
      <c r="A46" s="178"/>
      <c r="B46" s="232"/>
      <c r="C46" s="232"/>
      <c r="D46" s="232"/>
      <c r="E46" s="232"/>
      <c r="F46" s="232"/>
      <c r="G46" s="232"/>
      <c r="H46" s="232"/>
      <c r="I46" s="232"/>
      <c r="J46" s="232"/>
      <c r="K46" s="232"/>
    </row>
    <row r="47" spans="1:13">
      <c r="A47" s="178">
        <v>2</v>
      </c>
      <c r="B47" s="232" t="s">
        <v>175</v>
      </c>
      <c r="C47" s="232"/>
      <c r="D47" s="232"/>
      <c r="E47" s="232"/>
      <c r="F47" s="232"/>
      <c r="G47" s="232"/>
      <c r="H47" s="232"/>
      <c r="I47" s="232"/>
      <c r="J47" s="232"/>
      <c r="K47" s="232"/>
    </row>
    <row r="48" spans="1:13">
      <c r="A48" s="178"/>
      <c r="B48" s="232"/>
      <c r="C48" s="232"/>
      <c r="D48" s="232"/>
      <c r="E48" s="232"/>
      <c r="F48" s="232"/>
      <c r="G48" s="232"/>
      <c r="H48" s="232"/>
      <c r="I48" s="232"/>
      <c r="J48" s="232"/>
      <c r="K48" s="232"/>
    </row>
    <row r="49" spans="1:11" ht="15" customHeight="1">
      <c r="A49" s="178">
        <v>3</v>
      </c>
      <c r="B49" s="232" t="s">
        <v>77</v>
      </c>
      <c r="C49" s="232"/>
      <c r="D49" s="232"/>
      <c r="E49" s="232"/>
      <c r="F49" s="232"/>
      <c r="G49" s="232"/>
      <c r="H49" s="232"/>
      <c r="I49" s="232"/>
      <c r="J49" s="232"/>
      <c r="K49" s="232"/>
    </row>
    <row r="50" spans="1:11">
      <c r="A50" s="178"/>
      <c r="B50" s="232"/>
      <c r="C50" s="232"/>
      <c r="D50" s="232"/>
      <c r="E50" s="232"/>
      <c r="F50" s="232"/>
      <c r="G50" s="232"/>
      <c r="H50" s="232"/>
      <c r="I50" s="232"/>
      <c r="J50" s="232"/>
      <c r="K50" s="232"/>
    </row>
    <row r="51" spans="1:11" hidden="1">
      <c r="A51" s="178"/>
      <c r="B51" s="232"/>
      <c r="C51" s="233"/>
      <c r="D51" s="233"/>
      <c r="E51" s="233"/>
      <c r="F51" s="233"/>
      <c r="G51" s="233"/>
      <c r="H51" s="233"/>
      <c r="I51" s="233"/>
      <c r="J51" s="233"/>
      <c r="K51" s="233"/>
    </row>
    <row r="52" spans="1:11" hidden="1">
      <c r="A52" s="178"/>
      <c r="B52" s="233"/>
      <c r="C52" s="233"/>
      <c r="D52" s="233"/>
      <c r="E52" s="233"/>
      <c r="F52" s="233"/>
      <c r="G52" s="233"/>
      <c r="H52" s="233"/>
      <c r="I52" s="233"/>
      <c r="J52" s="233"/>
      <c r="K52" s="233"/>
    </row>
    <row r="53" spans="1:11" ht="15" hidden="1" customHeight="1">
      <c r="A53" s="178"/>
      <c r="B53" s="233"/>
      <c r="C53" s="233"/>
      <c r="D53" s="233"/>
      <c r="E53" s="233"/>
      <c r="F53" s="233"/>
      <c r="G53" s="233"/>
      <c r="H53" s="233"/>
      <c r="I53" s="233"/>
      <c r="J53" s="233"/>
      <c r="K53" s="233"/>
    </row>
    <row r="54" spans="1:11" hidden="1">
      <c r="A54" s="178"/>
      <c r="B54" s="176"/>
      <c r="C54" s="177"/>
      <c r="D54" s="177"/>
      <c r="E54" s="177"/>
      <c r="F54" s="177"/>
      <c r="G54" s="177"/>
      <c r="H54" s="177"/>
      <c r="I54" s="177"/>
      <c r="J54" s="177"/>
      <c r="K54" s="177"/>
    </row>
    <row r="55" spans="1:11">
      <c r="A55" s="178">
        <v>4</v>
      </c>
      <c r="B55" s="234" t="s">
        <v>169</v>
      </c>
      <c r="C55" s="234"/>
      <c r="D55" s="234"/>
      <c r="E55" s="234"/>
      <c r="F55" s="234"/>
      <c r="G55" s="234"/>
      <c r="H55" s="234"/>
      <c r="I55" s="234"/>
      <c r="J55" s="234"/>
      <c r="K55" s="234"/>
    </row>
    <row r="56" spans="1:11" ht="4.5" customHeight="1">
      <c r="A56" s="178"/>
      <c r="B56" s="234"/>
      <c r="C56" s="234"/>
      <c r="D56" s="234"/>
      <c r="E56" s="234"/>
      <c r="F56" s="234"/>
      <c r="G56" s="234"/>
      <c r="H56" s="234"/>
      <c r="I56" s="234"/>
      <c r="J56" s="234"/>
      <c r="K56" s="234"/>
    </row>
    <row r="57" spans="1:11" ht="15" customHeight="1">
      <c r="A57" s="178">
        <v>5</v>
      </c>
      <c r="B57" s="232" t="s">
        <v>176</v>
      </c>
      <c r="C57" s="232"/>
      <c r="D57" s="232"/>
      <c r="E57" s="232"/>
      <c r="F57" s="232"/>
      <c r="G57" s="232"/>
      <c r="H57" s="232"/>
      <c r="I57" s="232"/>
      <c r="J57" s="232"/>
      <c r="K57" s="232"/>
    </row>
    <row r="58" spans="1:11">
      <c r="A58" s="178"/>
      <c r="B58" s="232"/>
      <c r="C58" s="232"/>
      <c r="D58" s="232"/>
      <c r="E58" s="232"/>
      <c r="F58" s="232"/>
      <c r="G58" s="232"/>
      <c r="H58" s="232"/>
      <c r="I58" s="232"/>
      <c r="J58" s="232"/>
      <c r="K58" s="232"/>
    </row>
    <row r="59" spans="1:11">
      <c r="B59" s="232"/>
      <c r="C59" s="232"/>
      <c r="D59" s="232"/>
      <c r="E59" s="232"/>
      <c r="F59" s="232"/>
      <c r="G59" s="232"/>
      <c r="H59" s="232"/>
      <c r="I59" s="232"/>
      <c r="J59" s="232"/>
      <c r="K59" s="232"/>
    </row>
    <row r="60" spans="1:11">
      <c r="B60" s="232"/>
      <c r="C60" s="232"/>
      <c r="D60" s="232"/>
      <c r="E60" s="232"/>
      <c r="F60" s="232"/>
      <c r="G60" s="232"/>
      <c r="H60" s="232"/>
      <c r="I60" s="232"/>
      <c r="J60" s="232"/>
      <c r="K60" s="232"/>
    </row>
  </sheetData>
  <mergeCells count="11">
    <mergeCell ref="B59:K60"/>
    <mergeCell ref="B49:K50"/>
    <mergeCell ref="B47:K48"/>
    <mergeCell ref="B51:K53"/>
    <mergeCell ref="A5:K9"/>
    <mergeCell ref="B31:K36"/>
    <mergeCell ref="B43:K46"/>
    <mergeCell ref="B55:K56"/>
    <mergeCell ref="B57:K58"/>
    <mergeCell ref="B39:K39"/>
    <mergeCell ref="B40:K40"/>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G135"/>
  <sheetViews>
    <sheetView showGridLines="0" tabSelected="1" zoomScale="90" zoomScaleNormal="90" zoomScaleSheetLayoutView="100" workbookViewId="0">
      <selection activeCell="B9" sqref="B9:B11"/>
    </sheetView>
  </sheetViews>
  <sheetFormatPr defaultRowHeight="15.75" zeroHeight="1"/>
  <cols>
    <col min="1" max="1" width="5" style="96" customWidth="1"/>
    <col min="2" max="2" width="35.85546875" style="96" customWidth="1"/>
    <col min="3" max="3" width="14.85546875" style="96" customWidth="1"/>
    <col min="4" max="4" width="17" style="97" customWidth="1"/>
    <col min="5" max="5" width="22.42578125" style="96" customWidth="1"/>
    <col min="6" max="10" width="18.42578125" style="96" customWidth="1"/>
    <col min="11" max="11" width="18.42578125" style="96" hidden="1" customWidth="1"/>
    <col min="12" max="13" width="17" style="96" hidden="1" customWidth="1"/>
    <col min="14" max="15" width="15.140625" style="96" hidden="1" customWidth="1"/>
    <col min="16" max="16" width="19.85546875" style="96" hidden="1" customWidth="1"/>
    <col min="17" max="29" width="8.28515625" style="96" hidden="1" customWidth="1"/>
    <col min="30" max="30" width="23.42578125" style="97" customWidth="1"/>
    <col min="31" max="36" width="17.42578125" style="96" customWidth="1"/>
    <col min="37" max="16384" width="9.140625" style="96"/>
  </cols>
  <sheetData>
    <row r="1" spans="1:33" s="94" customFormat="1" ht="25.5" customHeight="1">
      <c r="A1" s="98"/>
      <c r="B1" s="99"/>
      <c r="C1" s="100" t="s">
        <v>0</v>
      </c>
      <c r="D1" s="101" t="s">
        <v>82</v>
      </c>
      <c r="E1" s="101"/>
      <c r="F1" s="101"/>
      <c r="G1" s="101"/>
      <c r="H1" s="101"/>
      <c r="I1" s="101"/>
      <c r="J1" s="101"/>
      <c r="K1" s="101"/>
      <c r="L1" s="101"/>
      <c r="M1" s="101"/>
      <c r="N1" s="101"/>
      <c r="O1" s="101"/>
      <c r="P1" s="101"/>
      <c r="Q1" s="101"/>
      <c r="R1" s="101"/>
      <c r="S1" s="101"/>
      <c r="T1" s="99"/>
      <c r="U1" s="99"/>
      <c r="V1" s="98"/>
      <c r="W1" s="99"/>
      <c r="X1" s="99"/>
      <c r="Y1" s="99"/>
      <c r="Z1" s="99"/>
      <c r="AA1" s="99"/>
      <c r="AB1" s="99"/>
      <c r="AC1" s="99"/>
      <c r="AD1" s="117"/>
    </row>
    <row r="2" spans="1:33" s="94" customFormat="1" ht="25.5" customHeight="1">
      <c r="A2" s="98"/>
      <c r="B2" s="99"/>
      <c r="C2" s="100" t="s">
        <v>1</v>
      </c>
      <c r="D2" s="101" t="s">
        <v>83</v>
      </c>
      <c r="E2" s="101"/>
      <c r="F2" s="101"/>
      <c r="G2" s="101"/>
      <c r="H2" s="101"/>
      <c r="I2" s="101"/>
      <c r="J2" s="101"/>
      <c r="K2" s="101"/>
      <c r="L2" s="101"/>
      <c r="M2" s="101"/>
      <c r="N2" s="101"/>
      <c r="O2" s="101"/>
      <c r="P2" s="101"/>
      <c r="Q2" s="101"/>
      <c r="R2" s="101"/>
      <c r="S2" s="101"/>
      <c r="T2" s="99"/>
      <c r="U2" s="99"/>
      <c r="V2" s="98"/>
      <c r="W2" s="99"/>
      <c r="X2" s="99"/>
      <c r="Y2" s="99"/>
      <c r="Z2" s="99"/>
      <c r="AA2" s="99"/>
      <c r="AB2" s="99"/>
      <c r="AC2" s="99"/>
      <c r="AD2" s="117"/>
    </row>
    <row r="3" spans="1:33" s="94" customFormat="1" ht="25.5" customHeight="1">
      <c r="A3" s="98"/>
      <c r="B3" s="102"/>
      <c r="C3" s="100" t="s">
        <v>2</v>
      </c>
      <c r="D3" s="101" t="s">
        <v>60</v>
      </c>
      <c r="E3" s="101"/>
      <c r="F3" s="101"/>
      <c r="G3" s="101"/>
      <c r="H3" s="101"/>
      <c r="I3" s="101"/>
      <c r="J3" s="101"/>
      <c r="K3" s="101"/>
      <c r="L3" s="101"/>
      <c r="M3" s="101"/>
      <c r="N3" s="101"/>
      <c r="O3" s="101"/>
      <c r="P3" s="101"/>
      <c r="Q3" s="101"/>
      <c r="R3" s="101"/>
      <c r="S3" s="101"/>
      <c r="T3" s="102"/>
      <c r="U3" s="102"/>
      <c r="V3" s="98"/>
      <c r="W3" s="102"/>
      <c r="X3" s="102"/>
      <c r="Y3" s="102"/>
      <c r="Z3" s="102"/>
      <c r="AA3" s="102"/>
      <c r="AB3" s="102"/>
      <c r="AC3" s="102"/>
      <c r="AD3" s="118"/>
    </row>
    <row r="4" spans="1:33" s="94" customFormat="1" ht="25.5" customHeight="1">
      <c r="A4" s="98"/>
      <c r="B4" s="99"/>
      <c r="C4" s="100" t="s">
        <v>59</v>
      </c>
      <c r="D4" s="143">
        <v>44106</v>
      </c>
      <c r="E4" s="101"/>
      <c r="F4" s="101"/>
      <c r="G4" s="101"/>
      <c r="H4" s="101"/>
      <c r="I4" s="101"/>
      <c r="J4" s="101"/>
      <c r="K4" s="101"/>
      <c r="L4" s="101"/>
      <c r="M4" s="101"/>
      <c r="N4" s="101"/>
      <c r="O4" s="101"/>
      <c r="P4" s="101"/>
      <c r="Q4" s="101"/>
      <c r="R4" s="101"/>
      <c r="S4" s="101" t="s">
        <v>3</v>
      </c>
      <c r="T4" s="99"/>
      <c r="U4" s="99"/>
      <c r="V4" s="98"/>
      <c r="W4" s="99"/>
      <c r="X4" s="99"/>
      <c r="Y4" s="99"/>
      <c r="Z4" s="99"/>
      <c r="AA4" s="99"/>
      <c r="AB4" s="99"/>
      <c r="AC4" s="99"/>
      <c r="AD4" s="117"/>
    </row>
    <row r="5" spans="1:33" ht="15.95" customHeight="1">
      <c r="A5" s="103"/>
      <c r="B5" s="103"/>
      <c r="C5" s="103"/>
      <c r="D5" s="104"/>
      <c r="E5" s="103"/>
      <c r="F5" s="103"/>
      <c r="G5" s="103"/>
      <c r="H5" s="103"/>
      <c r="I5" s="103"/>
      <c r="J5" s="103" t="s">
        <v>69</v>
      </c>
      <c r="K5" s="103"/>
      <c r="L5" s="103"/>
      <c r="M5" s="103"/>
      <c r="N5" s="103"/>
      <c r="O5" s="103"/>
      <c r="P5" s="103"/>
      <c r="Q5" s="104"/>
      <c r="R5" s="104"/>
      <c r="S5" s="104"/>
      <c r="T5" s="103"/>
      <c r="U5" s="103"/>
      <c r="V5" s="103"/>
      <c r="W5" s="103"/>
      <c r="X5" s="103"/>
      <c r="Y5" s="103"/>
      <c r="Z5" s="103"/>
      <c r="AA5" s="103"/>
      <c r="AB5" s="103"/>
      <c r="AC5" s="103"/>
      <c r="AD5" s="104"/>
    </row>
    <row r="6" spans="1:33" s="95" customFormat="1" ht="20.100000000000001" customHeight="1">
      <c r="A6" s="105" t="s">
        <v>4</v>
      </c>
      <c r="B6" s="103"/>
      <c r="C6" s="106" t="s">
        <v>5</v>
      </c>
      <c r="D6" s="141" t="s">
        <v>88</v>
      </c>
      <c r="E6" s="103"/>
      <c r="F6" s="103"/>
      <c r="G6" s="103"/>
      <c r="H6" s="107"/>
      <c r="I6" s="107"/>
      <c r="J6" s="107" t="s">
        <v>70</v>
      </c>
      <c r="K6" s="107"/>
      <c r="L6" s="107"/>
      <c r="M6" s="107"/>
      <c r="N6" s="103"/>
      <c r="O6" s="107"/>
      <c r="P6" s="107"/>
      <c r="Q6" s="104"/>
      <c r="R6" s="104"/>
      <c r="S6" s="104"/>
      <c r="T6" s="107"/>
      <c r="U6" s="107"/>
      <c r="V6" s="107"/>
      <c r="W6" s="107"/>
      <c r="X6" s="107"/>
      <c r="Y6" s="107"/>
      <c r="Z6" s="108"/>
      <c r="AA6" s="108"/>
      <c r="AB6" s="108"/>
      <c r="AC6" s="108"/>
      <c r="AD6" s="109"/>
    </row>
    <row r="7" spans="1:33" s="95" customFormat="1" ht="20.100000000000001" customHeight="1">
      <c r="A7" s="181" t="s">
        <v>145</v>
      </c>
      <c r="B7" s="107"/>
      <c r="C7" s="106" t="s">
        <v>87</v>
      </c>
      <c r="D7" s="141" t="s">
        <v>86</v>
      </c>
      <c r="E7" s="103"/>
      <c r="F7" s="103"/>
      <c r="G7" s="103"/>
      <c r="H7" s="107"/>
      <c r="I7" s="107"/>
      <c r="J7" s="107" t="s">
        <v>68</v>
      </c>
      <c r="K7" s="107"/>
      <c r="L7" s="107"/>
      <c r="M7" s="107"/>
      <c r="N7" s="103"/>
      <c r="O7" s="107"/>
      <c r="P7" s="107"/>
      <c r="Q7" s="104"/>
      <c r="R7" s="104"/>
      <c r="S7" s="104"/>
      <c r="T7" s="107"/>
      <c r="U7" s="107"/>
      <c r="V7" s="107"/>
      <c r="W7" s="107"/>
      <c r="X7" s="107"/>
      <c r="Y7" s="107"/>
      <c r="Z7" s="108"/>
      <c r="AA7" s="108"/>
      <c r="AB7" s="108"/>
      <c r="AC7" s="108"/>
      <c r="AD7" s="109"/>
    </row>
    <row r="8" spans="1:33" s="95" customFormat="1" ht="20.100000000000001" customHeight="1">
      <c r="A8" s="108"/>
      <c r="B8" s="107"/>
      <c r="C8" s="108"/>
      <c r="D8" s="107"/>
      <c r="E8" s="109"/>
      <c r="F8" s="110"/>
      <c r="G8" s="109"/>
      <c r="H8" s="110"/>
      <c r="I8" s="109"/>
      <c r="J8" s="110"/>
      <c r="K8" s="109"/>
      <c r="L8" s="110"/>
      <c r="M8" s="109"/>
      <c r="N8" s="110"/>
      <c r="O8" s="109"/>
      <c r="P8" s="110"/>
      <c r="Q8" s="109"/>
      <c r="R8" s="110"/>
      <c r="S8" s="109"/>
      <c r="T8" s="110"/>
      <c r="U8" s="109"/>
      <c r="V8" s="110"/>
      <c r="W8" s="109"/>
      <c r="X8" s="110"/>
      <c r="Y8" s="109"/>
      <c r="Z8" s="110"/>
      <c r="AA8" s="109"/>
      <c r="AB8" s="110"/>
      <c r="AC8" s="109"/>
      <c r="AD8" s="110"/>
    </row>
    <row r="9" spans="1:33" s="95" customFormat="1" ht="15.75" customHeight="1">
      <c r="A9" s="238" t="s">
        <v>6</v>
      </c>
      <c r="B9" s="238" t="s">
        <v>7</v>
      </c>
      <c r="C9" s="239" t="s">
        <v>8</v>
      </c>
      <c r="D9" s="240" t="s">
        <v>9</v>
      </c>
      <c r="E9" s="247" t="s">
        <v>105</v>
      </c>
      <c r="F9" s="248"/>
      <c r="G9" s="247" t="s">
        <v>146</v>
      </c>
      <c r="H9" s="248"/>
      <c r="I9" s="251" t="s">
        <v>106</v>
      </c>
      <c r="J9" s="252"/>
      <c r="K9" s="224"/>
      <c r="L9" s="169"/>
      <c r="M9" s="169"/>
      <c r="N9" s="169"/>
      <c r="O9" s="169"/>
      <c r="P9" s="169"/>
      <c r="Q9" s="115"/>
      <c r="R9" s="115"/>
      <c r="S9" s="115"/>
      <c r="T9" s="115"/>
      <c r="U9" s="115"/>
      <c r="V9" s="115"/>
      <c r="W9" s="115"/>
      <c r="X9" s="115"/>
      <c r="Y9" s="115"/>
      <c r="Z9" s="115"/>
      <c r="AA9" s="115"/>
      <c r="AB9" s="115"/>
      <c r="AC9" s="115"/>
      <c r="AD9" s="243" t="s">
        <v>10</v>
      </c>
    </row>
    <row r="10" spans="1:33" s="95" customFormat="1">
      <c r="A10" s="238"/>
      <c r="B10" s="238"/>
      <c r="C10" s="239"/>
      <c r="D10" s="241"/>
      <c r="E10" s="249"/>
      <c r="F10" s="250"/>
      <c r="G10" s="249"/>
      <c r="H10" s="250"/>
      <c r="I10" s="253"/>
      <c r="J10" s="254"/>
      <c r="K10" s="224"/>
      <c r="L10" s="170"/>
      <c r="M10" s="170"/>
      <c r="N10" s="170"/>
      <c r="O10" s="170"/>
      <c r="P10" s="170"/>
      <c r="Q10" s="116"/>
      <c r="R10" s="116"/>
      <c r="S10" s="116"/>
      <c r="T10" s="116"/>
      <c r="U10" s="116"/>
      <c r="V10" s="116"/>
      <c r="W10" s="116"/>
      <c r="X10" s="116"/>
      <c r="Y10" s="116"/>
      <c r="Z10" s="116"/>
      <c r="AA10" s="116"/>
      <c r="AB10" s="119"/>
      <c r="AC10" s="119"/>
      <c r="AD10" s="244"/>
    </row>
    <row r="11" spans="1:33" ht="47.25">
      <c r="A11" s="238"/>
      <c r="B11" s="238"/>
      <c r="C11" s="239"/>
      <c r="D11" s="242"/>
      <c r="E11" s="171" t="s">
        <v>161</v>
      </c>
      <c r="F11" s="111" t="s">
        <v>162</v>
      </c>
      <c r="G11" s="111" t="s">
        <v>84</v>
      </c>
      <c r="H11" s="111" t="s">
        <v>85</v>
      </c>
      <c r="I11" s="111" t="s">
        <v>84</v>
      </c>
      <c r="J11" s="111" t="s">
        <v>85</v>
      </c>
      <c r="K11" s="111"/>
      <c r="L11" s="111"/>
      <c r="M11" s="179"/>
      <c r="N11" s="180"/>
      <c r="O11" s="180"/>
      <c r="P11" s="180"/>
      <c r="Q11" s="111"/>
      <c r="R11" s="111"/>
      <c r="S11" s="111"/>
      <c r="T11" s="111"/>
      <c r="U11" s="111"/>
      <c r="V11" s="111"/>
      <c r="W11" s="111"/>
      <c r="X11" s="111"/>
      <c r="Y11" s="111"/>
      <c r="Z11" s="111"/>
      <c r="AA11" s="111"/>
      <c r="AB11" s="120"/>
      <c r="AC11" s="120"/>
      <c r="AD11" s="245"/>
    </row>
    <row r="12" spans="1:33" s="95" customFormat="1">
      <c r="A12" s="112">
        <v>1</v>
      </c>
      <c r="B12" s="113" t="s">
        <v>115</v>
      </c>
      <c r="C12" s="114">
        <v>40307162521</v>
      </c>
      <c r="D12" s="172" t="s">
        <v>12</v>
      </c>
      <c r="E12" s="112">
        <v>5</v>
      </c>
      <c r="F12" s="112">
        <v>4</v>
      </c>
      <c r="G12" s="112">
        <v>5</v>
      </c>
      <c r="H12" s="112">
        <v>4</v>
      </c>
      <c r="I12" s="112">
        <v>4</v>
      </c>
      <c r="J12" s="112">
        <v>4</v>
      </c>
      <c r="K12" s="112"/>
      <c r="L12" s="112"/>
      <c r="M12" s="112"/>
      <c r="N12" s="112"/>
      <c r="O12" s="112"/>
      <c r="P12" s="112"/>
      <c r="Q12" s="112"/>
      <c r="R12" s="112"/>
      <c r="S12" s="112"/>
      <c r="T12" s="112"/>
      <c r="U12" s="112"/>
      <c r="V12" s="112"/>
      <c r="W12" s="112"/>
      <c r="X12" s="112"/>
      <c r="Y12" s="112"/>
      <c r="Z12" s="112"/>
      <c r="AA12" s="112"/>
      <c r="AB12" s="112"/>
      <c r="AC12" s="112"/>
      <c r="AD12" s="112">
        <v>4</v>
      </c>
      <c r="AG12" s="161">
        <v>2</v>
      </c>
    </row>
    <row r="13" spans="1:33" s="95" customFormat="1">
      <c r="A13" s="112">
        <v>2</v>
      </c>
      <c r="B13" s="113" t="s">
        <v>116</v>
      </c>
      <c r="C13" s="114">
        <v>40206162355</v>
      </c>
      <c r="D13" s="112" t="s">
        <v>12</v>
      </c>
      <c r="E13" s="112">
        <v>5</v>
      </c>
      <c r="F13" s="112">
        <v>5</v>
      </c>
      <c r="G13" s="112">
        <v>3</v>
      </c>
      <c r="H13" s="112">
        <v>4</v>
      </c>
      <c r="I13" s="112">
        <v>4</v>
      </c>
      <c r="J13" s="112">
        <v>4</v>
      </c>
      <c r="K13" s="112"/>
      <c r="L13" s="112"/>
      <c r="M13" s="112"/>
      <c r="N13" s="112"/>
      <c r="O13" s="112"/>
      <c r="P13" s="112"/>
      <c r="Q13" s="112"/>
      <c r="R13" s="112"/>
      <c r="S13" s="112"/>
      <c r="T13" s="112"/>
      <c r="U13" s="112"/>
      <c r="V13" s="112"/>
      <c r="W13" s="112"/>
      <c r="X13" s="112"/>
      <c r="Y13" s="112"/>
      <c r="Z13" s="112"/>
      <c r="AA13" s="112"/>
      <c r="AB13" s="112"/>
      <c r="AC13" s="112"/>
      <c r="AD13" s="112">
        <v>4</v>
      </c>
    </row>
    <row r="14" spans="1:33" s="95" customFormat="1">
      <c r="A14" s="112">
        <v>3</v>
      </c>
      <c r="B14" s="113" t="s">
        <v>117</v>
      </c>
      <c r="C14" s="114">
        <v>41209022384</v>
      </c>
      <c r="D14" s="112" t="s">
        <v>11</v>
      </c>
      <c r="E14" s="112">
        <v>6</v>
      </c>
      <c r="F14" s="112">
        <v>4</v>
      </c>
      <c r="G14" s="112">
        <v>5</v>
      </c>
      <c r="H14" s="112">
        <v>4</v>
      </c>
      <c r="I14" s="112">
        <v>4</v>
      </c>
      <c r="J14" s="112">
        <v>4</v>
      </c>
      <c r="K14" s="112"/>
      <c r="L14" s="112"/>
      <c r="M14" s="112"/>
      <c r="N14" s="112"/>
      <c r="O14" s="112"/>
      <c r="P14" s="112"/>
      <c r="Q14" s="112"/>
      <c r="R14" s="112"/>
      <c r="S14" s="112"/>
      <c r="T14" s="112"/>
      <c r="U14" s="112"/>
      <c r="V14" s="112"/>
      <c r="W14" s="112"/>
      <c r="X14" s="112"/>
      <c r="Y14" s="112"/>
      <c r="Z14" s="112"/>
      <c r="AA14" s="112"/>
      <c r="AB14" s="112"/>
      <c r="AC14" s="112"/>
      <c r="AD14" s="112">
        <v>5</v>
      </c>
    </row>
    <row r="15" spans="1:33" s="95" customFormat="1">
      <c r="A15" s="112">
        <v>4</v>
      </c>
      <c r="B15" s="113" t="s">
        <v>118</v>
      </c>
      <c r="C15" s="114">
        <v>40709072361</v>
      </c>
      <c r="D15" s="112" t="s">
        <v>12</v>
      </c>
      <c r="E15" s="112">
        <v>6</v>
      </c>
      <c r="F15" s="112">
        <v>4</v>
      </c>
      <c r="G15" s="112">
        <v>5</v>
      </c>
      <c r="H15" s="112">
        <v>4</v>
      </c>
      <c r="I15" s="112">
        <v>4</v>
      </c>
      <c r="J15" s="112">
        <v>4</v>
      </c>
      <c r="K15" s="112"/>
      <c r="L15" s="112"/>
      <c r="M15" s="112"/>
      <c r="N15" s="112"/>
      <c r="O15" s="112"/>
      <c r="P15" s="112"/>
      <c r="Q15" s="112"/>
      <c r="R15" s="112"/>
      <c r="S15" s="112"/>
      <c r="T15" s="112"/>
      <c r="U15" s="112"/>
      <c r="V15" s="112"/>
      <c r="W15" s="112"/>
      <c r="X15" s="112"/>
      <c r="Y15" s="112"/>
      <c r="Z15" s="112"/>
      <c r="AA15" s="112"/>
      <c r="AB15" s="112"/>
      <c r="AC15" s="112"/>
      <c r="AD15" s="112">
        <v>5</v>
      </c>
    </row>
    <row r="16" spans="1:33" s="95" customFormat="1">
      <c r="A16" s="112">
        <v>5</v>
      </c>
      <c r="B16" s="113" t="s">
        <v>119</v>
      </c>
      <c r="C16" s="114">
        <v>41207162357</v>
      </c>
      <c r="D16" s="112" t="s">
        <v>12</v>
      </c>
      <c r="E16" s="112">
        <v>2</v>
      </c>
      <c r="F16" s="112">
        <v>3</v>
      </c>
      <c r="G16" s="112">
        <v>5</v>
      </c>
      <c r="H16" s="112">
        <v>4</v>
      </c>
      <c r="I16" s="112">
        <v>4</v>
      </c>
      <c r="J16" s="112">
        <v>4</v>
      </c>
      <c r="K16" s="112"/>
      <c r="L16" s="112"/>
      <c r="M16" s="112"/>
      <c r="N16" s="112"/>
      <c r="O16" s="112"/>
      <c r="P16" s="112"/>
      <c r="Q16" s="112"/>
      <c r="R16" s="112"/>
      <c r="S16" s="112"/>
      <c r="T16" s="112"/>
      <c r="U16" s="112"/>
      <c r="V16" s="112"/>
      <c r="W16" s="112"/>
      <c r="X16" s="112"/>
      <c r="Y16" s="112"/>
      <c r="Z16" s="112"/>
      <c r="AA16" s="112"/>
      <c r="AB16" s="112"/>
      <c r="AC16" s="112"/>
      <c r="AD16" s="112">
        <v>5</v>
      </c>
    </row>
    <row r="17" spans="1:33" s="95" customFormat="1">
      <c r="A17" s="112">
        <v>6</v>
      </c>
      <c r="B17" s="113" t="s">
        <v>120</v>
      </c>
      <c r="C17" s="114">
        <v>41209166359</v>
      </c>
      <c r="D17" s="112" t="s">
        <v>12</v>
      </c>
      <c r="E17" s="112">
        <v>6</v>
      </c>
      <c r="F17" s="112">
        <v>6</v>
      </c>
      <c r="G17" s="112">
        <v>6</v>
      </c>
      <c r="H17" s="112">
        <v>4</v>
      </c>
      <c r="I17" s="112">
        <v>4</v>
      </c>
      <c r="J17" s="112">
        <v>4</v>
      </c>
      <c r="K17" s="112"/>
      <c r="L17" s="112"/>
      <c r="M17" s="112"/>
      <c r="N17" s="112"/>
      <c r="O17" s="112"/>
      <c r="P17" s="112"/>
      <c r="Q17" s="112"/>
      <c r="R17" s="112"/>
      <c r="S17" s="112"/>
      <c r="T17" s="112"/>
      <c r="U17" s="112"/>
      <c r="V17" s="112"/>
      <c r="W17" s="112"/>
      <c r="X17" s="112"/>
      <c r="Y17" s="112"/>
      <c r="Z17" s="112"/>
      <c r="AA17" s="112"/>
      <c r="AB17" s="112"/>
      <c r="AC17" s="112"/>
      <c r="AD17" s="112">
        <v>6</v>
      </c>
    </row>
    <row r="18" spans="1:33" s="95" customFormat="1">
      <c r="A18" s="112">
        <v>7</v>
      </c>
      <c r="B18" s="113" t="s">
        <v>121</v>
      </c>
      <c r="C18" s="114">
        <v>41208018957</v>
      </c>
      <c r="D18" s="112" t="s">
        <v>12</v>
      </c>
      <c r="E18" s="112">
        <v>6</v>
      </c>
      <c r="F18" s="112">
        <v>4</v>
      </c>
      <c r="G18" s="112">
        <v>4</v>
      </c>
      <c r="H18" s="112">
        <v>4</v>
      </c>
      <c r="I18" s="112">
        <v>4</v>
      </c>
      <c r="J18" s="112">
        <v>4</v>
      </c>
      <c r="K18" s="112"/>
      <c r="L18" s="112"/>
      <c r="M18" s="112"/>
      <c r="N18" s="112"/>
      <c r="O18" s="112"/>
      <c r="P18" s="112"/>
      <c r="Q18" s="112"/>
      <c r="R18" s="112"/>
      <c r="S18" s="112"/>
      <c r="T18" s="112"/>
      <c r="U18" s="112"/>
      <c r="V18" s="112"/>
      <c r="W18" s="112"/>
      <c r="X18" s="112"/>
      <c r="Y18" s="112"/>
      <c r="Z18" s="112"/>
      <c r="AA18" s="112"/>
      <c r="AB18" s="112"/>
      <c r="AC18" s="112"/>
      <c r="AD18" s="112">
        <v>5</v>
      </c>
    </row>
    <row r="19" spans="1:33" s="95" customFormat="1">
      <c r="A19" s="112">
        <v>8</v>
      </c>
      <c r="B19" s="113" t="s">
        <v>122</v>
      </c>
      <c r="C19" s="114">
        <v>41203018933</v>
      </c>
      <c r="D19" s="112" t="s">
        <v>12</v>
      </c>
      <c r="E19" s="112">
        <v>5</v>
      </c>
      <c r="F19" s="112">
        <v>5</v>
      </c>
      <c r="G19" s="112">
        <v>1</v>
      </c>
      <c r="H19" s="112">
        <v>4</v>
      </c>
      <c r="I19" s="112">
        <v>4</v>
      </c>
      <c r="J19" s="112">
        <v>4</v>
      </c>
      <c r="K19" s="112"/>
      <c r="L19" s="112"/>
      <c r="M19" s="112"/>
      <c r="N19" s="112"/>
      <c r="O19" s="112"/>
      <c r="P19" s="112"/>
      <c r="Q19" s="112"/>
      <c r="R19" s="112"/>
      <c r="S19" s="112"/>
      <c r="T19" s="112"/>
      <c r="U19" s="112"/>
      <c r="V19" s="112"/>
      <c r="W19" s="112"/>
      <c r="X19" s="112"/>
      <c r="Y19" s="112"/>
      <c r="Z19" s="112"/>
      <c r="AA19" s="112"/>
      <c r="AB19" s="112"/>
      <c r="AC19" s="112"/>
      <c r="AD19" s="112">
        <v>4</v>
      </c>
      <c r="AF19" s="122"/>
      <c r="AG19" s="122"/>
    </row>
    <row r="20" spans="1:33" s="95" customFormat="1">
      <c r="A20" s="112">
        <v>9</v>
      </c>
      <c r="B20" s="113" t="s">
        <v>123</v>
      </c>
      <c r="C20" s="114">
        <v>41208162564</v>
      </c>
      <c r="D20" s="112" t="s">
        <v>11</v>
      </c>
      <c r="E20" s="112">
        <v>6</v>
      </c>
      <c r="F20" s="112">
        <v>4</v>
      </c>
      <c r="G20" s="112">
        <v>5</v>
      </c>
      <c r="H20" s="112">
        <v>4</v>
      </c>
      <c r="I20" s="112">
        <v>4</v>
      </c>
      <c r="J20" s="112">
        <v>4</v>
      </c>
      <c r="K20" s="112"/>
      <c r="L20" s="112"/>
      <c r="M20" s="112"/>
      <c r="N20" s="112"/>
      <c r="O20" s="112"/>
      <c r="P20" s="112"/>
      <c r="Q20" s="112"/>
      <c r="R20" s="112"/>
      <c r="S20" s="112"/>
      <c r="T20" s="112"/>
      <c r="U20" s="112"/>
      <c r="V20" s="112"/>
      <c r="W20" s="112"/>
      <c r="X20" s="112"/>
      <c r="Y20" s="112"/>
      <c r="Z20" s="112"/>
      <c r="AA20" s="112"/>
      <c r="AB20" s="112"/>
      <c r="AC20" s="112"/>
      <c r="AD20" s="112">
        <v>5</v>
      </c>
      <c r="AF20" s="122"/>
      <c r="AG20" s="122"/>
    </row>
    <row r="21" spans="1:33" s="95" customFormat="1">
      <c r="A21" s="112">
        <v>10</v>
      </c>
      <c r="B21" s="113" t="s">
        <v>124</v>
      </c>
      <c r="C21" s="114">
        <v>41209169898</v>
      </c>
      <c r="D21" s="112" t="s">
        <v>11</v>
      </c>
      <c r="E21" s="112">
        <v>6</v>
      </c>
      <c r="F21" s="112">
        <v>4</v>
      </c>
      <c r="G21" s="112">
        <v>5</v>
      </c>
      <c r="H21" s="112">
        <v>4</v>
      </c>
      <c r="I21" s="112">
        <v>4</v>
      </c>
      <c r="J21" s="112">
        <v>4</v>
      </c>
      <c r="K21" s="112"/>
      <c r="L21" s="112"/>
      <c r="M21" s="112"/>
      <c r="N21" s="112"/>
      <c r="O21" s="112"/>
      <c r="P21" s="112"/>
      <c r="Q21" s="112"/>
      <c r="R21" s="112"/>
      <c r="S21" s="112"/>
      <c r="T21" s="112"/>
      <c r="U21" s="112"/>
      <c r="V21" s="112"/>
      <c r="W21" s="112"/>
      <c r="X21" s="112"/>
      <c r="Y21" s="112"/>
      <c r="Z21" s="112"/>
      <c r="AA21" s="112"/>
      <c r="AB21" s="112"/>
      <c r="AC21" s="112"/>
      <c r="AD21" s="112">
        <v>5</v>
      </c>
      <c r="AF21" s="122"/>
      <c r="AG21" s="122"/>
    </row>
    <row r="22" spans="1:33" s="95" customFormat="1">
      <c r="A22" s="112">
        <v>11</v>
      </c>
      <c r="B22" s="113" t="s">
        <v>125</v>
      </c>
      <c r="C22" s="114">
        <v>41216167867</v>
      </c>
      <c r="D22" s="112" t="s">
        <v>12</v>
      </c>
      <c r="E22" s="112">
        <v>6</v>
      </c>
      <c r="F22" s="112">
        <v>3</v>
      </c>
      <c r="G22" s="112">
        <v>5</v>
      </c>
      <c r="H22" s="112">
        <v>4</v>
      </c>
      <c r="I22" s="112">
        <v>4</v>
      </c>
      <c r="J22" s="112">
        <v>4</v>
      </c>
      <c r="K22" s="112"/>
      <c r="L22" s="112"/>
      <c r="M22" s="112"/>
      <c r="N22" s="112"/>
      <c r="O22" s="112"/>
      <c r="P22" s="112"/>
      <c r="Q22" s="112"/>
      <c r="R22" s="112"/>
      <c r="S22" s="112"/>
      <c r="T22" s="112"/>
      <c r="U22" s="112"/>
      <c r="V22" s="112"/>
      <c r="W22" s="112"/>
      <c r="X22" s="112"/>
      <c r="Y22" s="112"/>
      <c r="Z22" s="112"/>
      <c r="AA22" s="112"/>
      <c r="AB22" s="112"/>
      <c r="AC22" s="112"/>
      <c r="AD22" s="112">
        <v>5</v>
      </c>
      <c r="AF22" s="122"/>
      <c r="AG22" s="122"/>
    </row>
    <row r="23" spans="1:33" s="95" customFormat="1">
      <c r="A23" s="112">
        <v>12</v>
      </c>
      <c r="B23" s="113" t="s">
        <v>126</v>
      </c>
      <c r="C23" s="114">
        <v>41219169638</v>
      </c>
      <c r="D23" s="112" t="s">
        <v>11</v>
      </c>
      <c r="E23" s="112">
        <v>6</v>
      </c>
      <c r="F23" s="112">
        <v>6</v>
      </c>
      <c r="G23" s="112">
        <v>6</v>
      </c>
      <c r="H23" s="112">
        <v>4</v>
      </c>
      <c r="I23" s="112">
        <v>4</v>
      </c>
      <c r="J23" s="112">
        <v>4</v>
      </c>
      <c r="K23" s="112"/>
      <c r="L23" s="112"/>
      <c r="M23" s="112"/>
      <c r="N23" s="112"/>
      <c r="O23" s="112"/>
      <c r="P23" s="112"/>
      <c r="Q23" s="112"/>
      <c r="R23" s="112"/>
      <c r="S23" s="112"/>
      <c r="T23" s="112"/>
      <c r="U23" s="112"/>
      <c r="V23" s="112"/>
      <c r="W23" s="112"/>
      <c r="X23" s="112"/>
      <c r="Y23" s="112"/>
      <c r="Z23" s="112"/>
      <c r="AA23" s="112"/>
      <c r="AB23" s="112"/>
      <c r="AC23" s="112"/>
      <c r="AD23" s="112">
        <v>6</v>
      </c>
      <c r="AF23" s="122"/>
      <c r="AG23" s="122"/>
    </row>
    <row r="24" spans="1:33" s="95" customFormat="1">
      <c r="A24" s="112">
        <v>13</v>
      </c>
      <c r="B24" s="113" t="s">
        <v>127</v>
      </c>
      <c r="C24" s="114">
        <v>41229162398</v>
      </c>
      <c r="D24" s="112" t="s">
        <v>11</v>
      </c>
      <c r="E24" s="112">
        <v>6</v>
      </c>
      <c r="F24" s="112">
        <v>4</v>
      </c>
      <c r="G24" s="112">
        <v>4</v>
      </c>
      <c r="H24" s="112">
        <v>4</v>
      </c>
      <c r="I24" s="112">
        <v>4</v>
      </c>
      <c r="J24" s="112">
        <v>4</v>
      </c>
      <c r="K24" s="112"/>
      <c r="L24" s="112"/>
      <c r="M24" s="112"/>
      <c r="N24" s="112"/>
      <c r="O24" s="112"/>
      <c r="P24" s="112"/>
      <c r="Q24" s="112"/>
      <c r="R24" s="112"/>
      <c r="S24" s="112"/>
      <c r="T24" s="112"/>
      <c r="U24" s="112"/>
      <c r="V24" s="112"/>
      <c r="W24" s="112"/>
      <c r="X24" s="112"/>
      <c r="Y24" s="112"/>
      <c r="Z24" s="112"/>
      <c r="AA24" s="112"/>
      <c r="AB24" s="112"/>
      <c r="AC24" s="112"/>
      <c r="AD24" s="112">
        <v>5</v>
      </c>
    </row>
    <row r="25" spans="1:33" s="95" customFormat="1">
      <c r="A25" s="112">
        <v>14</v>
      </c>
      <c r="B25" s="113" t="s">
        <v>128</v>
      </c>
      <c r="C25" s="114">
        <v>41203168754</v>
      </c>
      <c r="D25" s="112" t="s">
        <v>11</v>
      </c>
      <c r="E25" s="112">
        <v>5</v>
      </c>
      <c r="F25" s="112">
        <v>5</v>
      </c>
      <c r="G25" s="112">
        <v>3</v>
      </c>
      <c r="H25" s="112">
        <v>4</v>
      </c>
      <c r="I25" s="112">
        <v>4</v>
      </c>
      <c r="J25" s="112">
        <v>4</v>
      </c>
      <c r="K25" s="112"/>
      <c r="L25" s="112"/>
      <c r="M25" s="112"/>
      <c r="N25" s="112"/>
      <c r="O25" s="112"/>
      <c r="P25" s="112"/>
      <c r="Q25" s="112"/>
      <c r="R25" s="112"/>
      <c r="S25" s="112"/>
      <c r="T25" s="112"/>
      <c r="U25" s="112"/>
      <c r="V25" s="112"/>
      <c r="W25" s="112"/>
      <c r="X25" s="112"/>
      <c r="Y25" s="112"/>
      <c r="Z25" s="112"/>
      <c r="AA25" s="112"/>
      <c r="AB25" s="112"/>
      <c r="AC25" s="112"/>
      <c r="AD25" s="112">
        <v>4</v>
      </c>
    </row>
    <row r="26" spans="1:33" s="95" customFormat="1">
      <c r="A26" s="112">
        <v>15</v>
      </c>
      <c r="B26" s="113" t="s">
        <v>129</v>
      </c>
      <c r="C26" s="114">
        <v>41206162335</v>
      </c>
      <c r="D26" s="112" t="s">
        <v>12</v>
      </c>
      <c r="E26" s="112">
        <v>6</v>
      </c>
      <c r="F26" s="112">
        <v>4</v>
      </c>
      <c r="G26" s="112">
        <v>5</v>
      </c>
      <c r="H26" s="112">
        <v>4</v>
      </c>
      <c r="I26" s="112">
        <v>4</v>
      </c>
      <c r="J26" s="112">
        <v>4</v>
      </c>
      <c r="K26" s="112"/>
      <c r="L26" s="112"/>
      <c r="M26" s="112"/>
      <c r="N26" s="112"/>
      <c r="O26" s="112"/>
      <c r="P26" s="112"/>
      <c r="Q26" s="112"/>
      <c r="R26" s="112"/>
      <c r="S26" s="112"/>
      <c r="T26" s="112"/>
      <c r="U26" s="112"/>
      <c r="V26" s="112"/>
      <c r="W26" s="112"/>
      <c r="X26" s="112"/>
      <c r="Y26" s="112"/>
      <c r="Z26" s="112"/>
      <c r="AA26" s="112"/>
      <c r="AB26" s="112"/>
      <c r="AC26" s="112"/>
      <c r="AD26" s="112">
        <v>5</v>
      </c>
    </row>
    <row r="27" spans="1:33" s="95" customFormat="1">
      <c r="A27" s="112">
        <v>16</v>
      </c>
      <c r="B27" s="113" t="s">
        <v>130</v>
      </c>
      <c r="C27" s="114">
        <v>41209166267</v>
      </c>
      <c r="D27" s="112" t="s">
        <v>12</v>
      </c>
      <c r="E27" s="112">
        <v>6</v>
      </c>
      <c r="F27" s="112">
        <v>4</v>
      </c>
      <c r="G27" s="112">
        <v>5</v>
      </c>
      <c r="H27" s="112">
        <v>4</v>
      </c>
      <c r="I27" s="112">
        <v>4</v>
      </c>
      <c r="J27" s="112">
        <v>4</v>
      </c>
      <c r="K27" s="112"/>
      <c r="L27" s="112"/>
      <c r="M27" s="112"/>
      <c r="N27" s="112"/>
      <c r="O27" s="112"/>
      <c r="P27" s="112"/>
      <c r="Q27" s="112"/>
      <c r="R27" s="112"/>
      <c r="S27" s="112"/>
      <c r="T27" s="112"/>
      <c r="U27" s="112"/>
      <c r="V27" s="112"/>
      <c r="W27" s="112"/>
      <c r="X27" s="112"/>
      <c r="Y27" s="112"/>
      <c r="Z27" s="112"/>
      <c r="AA27" s="112"/>
      <c r="AB27" s="112"/>
      <c r="AC27" s="112"/>
      <c r="AD27" s="112">
        <v>5</v>
      </c>
    </row>
    <row r="28" spans="1:33" s="95" customFormat="1">
      <c r="A28" s="112">
        <v>17</v>
      </c>
      <c r="B28" s="113" t="s">
        <v>131</v>
      </c>
      <c r="C28" s="114">
        <v>41211166993</v>
      </c>
      <c r="D28" s="112" t="s">
        <v>12</v>
      </c>
      <c r="E28" s="112">
        <v>6</v>
      </c>
      <c r="F28" s="112">
        <v>3</v>
      </c>
      <c r="G28" s="112">
        <v>5</v>
      </c>
      <c r="H28" s="112">
        <v>4</v>
      </c>
      <c r="I28" s="112">
        <v>4</v>
      </c>
      <c r="J28" s="112">
        <v>4</v>
      </c>
      <c r="K28" s="112"/>
      <c r="L28" s="112"/>
      <c r="M28" s="112"/>
      <c r="N28" s="112"/>
      <c r="O28" s="112"/>
      <c r="P28" s="112"/>
      <c r="Q28" s="112"/>
      <c r="R28" s="112"/>
      <c r="S28" s="112"/>
      <c r="T28" s="112"/>
      <c r="U28" s="112"/>
      <c r="V28" s="112"/>
      <c r="W28" s="112"/>
      <c r="X28" s="112"/>
      <c r="Y28" s="112"/>
      <c r="Z28" s="112"/>
      <c r="AA28" s="112"/>
      <c r="AB28" s="112"/>
      <c r="AC28" s="112"/>
      <c r="AD28" s="112">
        <v>5</v>
      </c>
    </row>
    <row r="29" spans="1:33" s="95" customFormat="1">
      <c r="A29" s="112">
        <v>18</v>
      </c>
      <c r="B29" s="113" t="s">
        <v>132</v>
      </c>
      <c r="C29" s="114">
        <v>41236161248</v>
      </c>
      <c r="D29" s="112" t="s">
        <v>11</v>
      </c>
      <c r="E29" s="112">
        <v>6</v>
      </c>
      <c r="F29" s="112">
        <v>6</v>
      </c>
      <c r="G29" s="112">
        <v>6</v>
      </c>
      <c r="H29" s="112">
        <v>4</v>
      </c>
      <c r="I29" s="112">
        <v>4</v>
      </c>
      <c r="J29" s="112">
        <v>4</v>
      </c>
      <c r="K29" s="112"/>
      <c r="L29" s="112"/>
      <c r="M29" s="112"/>
      <c r="N29" s="112"/>
      <c r="O29" s="112"/>
      <c r="P29" s="112"/>
      <c r="Q29" s="112"/>
      <c r="R29" s="112"/>
      <c r="S29" s="112"/>
      <c r="T29" s="112"/>
      <c r="U29" s="112"/>
      <c r="V29" s="112"/>
      <c r="W29" s="112"/>
      <c r="X29" s="112"/>
      <c r="Y29" s="112"/>
      <c r="Z29" s="112"/>
      <c r="AA29" s="112"/>
      <c r="AB29" s="112"/>
      <c r="AC29" s="112"/>
      <c r="AD29" s="112">
        <v>6</v>
      </c>
    </row>
    <row r="30" spans="1:33" s="95" customFormat="1">
      <c r="A30" s="112">
        <v>19</v>
      </c>
      <c r="B30" s="113" t="s">
        <v>133</v>
      </c>
      <c r="C30" s="114">
        <v>41223161353</v>
      </c>
      <c r="D30" s="112" t="s">
        <v>12</v>
      </c>
      <c r="E30" s="112">
        <v>6</v>
      </c>
      <c r="F30" s="112">
        <v>4</v>
      </c>
      <c r="G30" s="112">
        <v>4</v>
      </c>
      <c r="H30" s="112">
        <v>4</v>
      </c>
      <c r="I30" s="112">
        <v>4</v>
      </c>
      <c r="J30" s="112">
        <v>4</v>
      </c>
      <c r="K30" s="112"/>
      <c r="L30" s="112"/>
      <c r="M30" s="112"/>
      <c r="N30" s="112"/>
      <c r="O30" s="112"/>
      <c r="P30" s="112"/>
      <c r="Q30" s="112"/>
      <c r="R30" s="112"/>
      <c r="S30" s="112"/>
      <c r="T30" s="112"/>
      <c r="U30" s="112"/>
      <c r="V30" s="112"/>
      <c r="W30" s="112"/>
      <c r="X30" s="112"/>
      <c r="Y30" s="112"/>
      <c r="Z30" s="112"/>
      <c r="AA30" s="112"/>
      <c r="AB30" s="112"/>
      <c r="AC30" s="112"/>
      <c r="AD30" s="112">
        <v>5</v>
      </c>
    </row>
    <row r="31" spans="1:33" s="95" customFormat="1">
      <c r="A31" s="112">
        <v>20</v>
      </c>
      <c r="B31" s="113" t="s">
        <v>134</v>
      </c>
      <c r="C31" s="114">
        <v>41225169897</v>
      </c>
      <c r="D31" s="112" t="s">
        <v>12</v>
      </c>
      <c r="E31" s="112">
        <v>5</v>
      </c>
      <c r="F31" s="112">
        <v>5</v>
      </c>
      <c r="G31" s="112">
        <v>3</v>
      </c>
      <c r="H31" s="112">
        <v>4</v>
      </c>
      <c r="I31" s="112">
        <v>4</v>
      </c>
      <c r="J31" s="112">
        <v>4</v>
      </c>
      <c r="K31" s="112"/>
      <c r="L31" s="112"/>
      <c r="M31" s="112"/>
      <c r="N31" s="112"/>
      <c r="O31" s="112"/>
      <c r="P31" s="112"/>
      <c r="Q31" s="112"/>
      <c r="R31" s="112"/>
      <c r="S31" s="112"/>
      <c r="T31" s="112"/>
      <c r="U31" s="112"/>
      <c r="V31" s="112"/>
      <c r="W31" s="112"/>
      <c r="X31" s="112"/>
      <c r="Y31" s="112"/>
      <c r="Z31" s="112"/>
      <c r="AA31" s="112"/>
      <c r="AB31" s="112"/>
      <c r="AC31" s="112"/>
      <c r="AD31" s="112">
        <v>4</v>
      </c>
    </row>
    <row r="32" spans="1:33" s="95" customFormat="1">
      <c r="A32" s="112">
        <v>21</v>
      </c>
      <c r="B32" s="113" t="s">
        <v>135</v>
      </c>
      <c r="C32" s="114">
        <v>41216163696</v>
      </c>
      <c r="D32" s="112" t="s">
        <v>11</v>
      </c>
      <c r="E32" s="112">
        <v>6</v>
      </c>
      <c r="F32" s="112">
        <v>4</v>
      </c>
      <c r="G32" s="112">
        <v>5</v>
      </c>
      <c r="H32" s="112">
        <v>4</v>
      </c>
      <c r="I32" s="112">
        <v>4</v>
      </c>
      <c r="J32" s="112">
        <v>4</v>
      </c>
      <c r="K32" s="112"/>
      <c r="L32" s="112"/>
      <c r="M32" s="112"/>
      <c r="N32" s="112"/>
      <c r="O32" s="112"/>
      <c r="P32" s="112"/>
      <c r="Q32" s="112"/>
      <c r="R32" s="112"/>
      <c r="S32" s="112"/>
      <c r="T32" s="112"/>
      <c r="U32" s="112"/>
      <c r="V32" s="112"/>
      <c r="W32" s="112"/>
      <c r="X32" s="112"/>
      <c r="Y32" s="112"/>
      <c r="Z32" s="112"/>
      <c r="AA32" s="112"/>
      <c r="AB32" s="112"/>
      <c r="AC32" s="112"/>
      <c r="AD32" s="112">
        <v>5</v>
      </c>
    </row>
    <row r="33" spans="1:30" s="95" customFormat="1">
      <c r="A33" s="112">
        <v>22</v>
      </c>
      <c r="B33" s="113" t="s">
        <v>136</v>
      </c>
      <c r="C33" s="114">
        <v>41227163424</v>
      </c>
      <c r="D33" s="112" t="s">
        <v>11</v>
      </c>
      <c r="E33" s="112">
        <v>6</v>
      </c>
      <c r="F33" s="112">
        <v>4</v>
      </c>
      <c r="G33" s="112">
        <v>5</v>
      </c>
      <c r="H33" s="112">
        <v>4</v>
      </c>
      <c r="I33" s="112">
        <v>4</v>
      </c>
      <c r="J33" s="112">
        <v>4</v>
      </c>
      <c r="K33" s="112"/>
      <c r="L33" s="112"/>
      <c r="M33" s="112"/>
      <c r="N33" s="112"/>
      <c r="O33" s="112"/>
      <c r="P33" s="112"/>
      <c r="Q33" s="112"/>
      <c r="R33" s="112"/>
      <c r="S33" s="112"/>
      <c r="T33" s="112"/>
      <c r="U33" s="112"/>
      <c r="V33" s="112"/>
      <c r="W33" s="112"/>
      <c r="X33" s="112"/>
      <c r="Y33" s="112"/>
      <c r="Z33" s="112"/>
      <c r="AA33" s="112"/>
      <c r="AB33" s="112"/>
      <c r="AC33" s="112"/>
      <c r="AD33" s="112">
        <v>5</v>
      </c>
    </row>
    <row r="34" spans="1:30" s="95" customFormat="1">
      <c r="A34" s="112">
        <v>23</v>
      </c>
      <c r="B34" s="113" t="s">
        <v>137</v>
      </c>
      <c r="C34" s="114">
        <v>41228166363</v>
      </c>
      <c r="D34" s="112" t="s">
        <v>12</v>
      </c>
      <c r="E34" s="112">
        <v>6</v>
      </c>
      <c r="F34" s="112">
        <v>3</v>
      </c>
      <c r="G34" s="112">
        <v>5</v>
      </c>
      <c r="H34" s="112">
        <v>4</v>
      </c>
      <c r="I34" s="112">
        <v>4</v>
      </c>
      <c r="J34" s="112">
        <v>4</v>
      </c>
      <c r="K34" s="112"/>
      <c r="L34" s="112"/>
      <c r="M34" s="112"/>
      <c r="N34" s="112"/>
      <c r="O34" s="112"/>
      <c r="P34" s="112"/>
      <c r="Q34" s="112"/>
      <c r="R34" s="112"/>
      <c r="S34" s="112"/>
      <c r="T34" s="112"/>
      <c r="U34" s="112"/>
      <c r="V34" s="112"/>
      <c r="W34" s="112"/>
      <c r="X34" s="112"/>
      <c r="Y34" s="112"/>
      <c r="Z34" s="112"/>
      <c r="AA34" s="112"/>
      <c r="AB34" s="112"/>
      <c r="AC34" s="112"/>
      <c r="AD34" s="112">
        <v>5</v>
      </c>
    </row>
    <row r="35" spans="1:30" s="95" customFormat="1">
      <c r="A35" s="112">
        <v>24</v>
      </c>
      <c r="B35" s="113" t="s">
        <v>138</v>
      </c>
      <c r="C35" s="114">
        <v>41213169763</v>
      </c>
      <c r="D35" s="112" t="s">
        <v>12</v>
      </c>
      <c r="E35" s="112">
        <v>6</v>
      </c>
      <c r="F35" s="112">
        <v>6</v>
      </c>
      <c r="G35" s="112">
        <v>6</v>
      </c>
      <c r="H35" s="112">
        <v>4</v>
      </c>
      <c r="I35" s="112">
        <v>4</v>
      </c>
      <c r="J35" s="112">
        <v>4</v>
      </c>
      <c r="K35" s="112"/>
      <c r="L35" s="112"/>
      <c r="M35" s="112"/>
      <c r="N35" s="112"/>
      <c r="O35" s="112"/>
      <c r="P35" s="112"/>
      <c r="Q35" s="112"/>
      <c r="R35" s="112"/>
      <c r="S35" s="112"/>
      <c r="T35" s="112"/>
      <c r="U35" s="112"/>
      <c r="V35" s="112"/>
      <c r="W35" s="112"/>
      <c r="X35" s="112"/>
      <c r="Y35" s="112"/>
      <c r="Z35" s="112"/>
      <c r="AA35" s="112"/>
      <c r="AB35" s="112"/>
      <c r="AC35" s="112"/>
      <c r="AD35" s="112">
        <v>6</v>
      </c>
    </row>
    <row r="36" spans="1:30" s="95" customFormat="1">
      <c r="A36" s="112">
        <v>25</v>
      </c>
      <c r="B36" s="113" t="s">
        <v>139</v>
      </c>
      <c r="C36" s="114">
        <v>41223084543</v>
      </c>
      <c r="D36" s="112" t="s">
        <v>12</v>
      </c>
      <c r="E36" s="112">
        <v>6</v>
      </c>
      <c r="F36" s="112">
        <v>4</v>
      </c>
      <c r="G36" s="112">
        <v>4</v>
      </c>
      <c r="H36" s="112">
        <v>4</v>
      </c>
      <c r="I36" s="112">
        <v>4</v>
      </c>
      <c r="J36" s="112">
        <v>4</v>
      </c>
      <c r="K36" s="112"/>
      <c r="L36" s="112"/>
      <c r="M36" s="112"/>
      <c r="N36" s="112"/>
      <c r="O36" s="112"/>
      <c r="P36" s="112"/>
      <c r="Q36" s="112"/>
      <c r="R36" s="112"/>
      <c r="S36" s="112"/>
      <c r="T36" s="112"/>
      <c r="U36" s="112"/>
      <c r="V36" s="112"/>
      <c r="W36" s="112"/>
      <c r="X36" s="112"/>
      <c r="Y36" s="112"/>
      <c r="Z36" s="112"/>
      <c r="AA36" s="112"/>
      <c r="AB36" s="112"/>
      <c r="AC36" s="112"/>
      <c r="AD36" s="112">
        <v>5</v>
      </c>
    </row>
    <row r="37" spans="1:30" s="95" customFormat="1">
      <c r="A37" s="112">
        <v>26</v>
      </c>
      <c r="B37" s="142" t="s">
        <v>140</v>
      </c>
      <c r="C37" s="114">
        <v>41213162346</v>
      </c>
      <c r="D37" s="112" t="s">
        <v>11</v>
      </c>
      <c r="E37" s="112">
        <v>5</v>
      </c>
      <c r="F37" s="112">
        <v>5</v>
      </c>
      <c r="G37" s="112">
        <v>3</v>
      </c>
      <c r="H37" s="112">
        <v>4</v>
      </c>
      <c r="I37" s="112">
        <v>4</v>
      </c>
      <c r="J37" s="112">
        <v>4</v>
      </c>
      <c r="K37" s="112"/>
      <c r="L37" s="112"/>
      <c r="M37" s="112"/>
      <c r="N37" s="112"/>
      <c r="O37" s="112"/>
      <c r="P37" s="112"/>
      <c r="Q37" s="112"/>
      <c r="R37" s="112"/>
      <c r="S37" s="112"/>
      <c r="T37" s="112"/>
      <c r="U37" s="112"/>
      <c r="V37" s="112"/>
      <c r="W37" s="112"/>
      <c r="X37" s="112"/>
      <c r="Y37" s="112"/>
      <c r="Z37" s="112"/>
      <c r="AA37" s="112"/>
      <c r="AB37" s="112"/>
      <c r="AC37" s="112"/>
      <c r="AD37" s="112">
        <v>4</v>
      </c>
    </row>
    <row r="38" spans="1:30" s="95" customFormat="1">
      <c r="A38" s="112">
        <v>27</v>
      </c>
      <c r="B38" s="113" t="s">
        <v>141</v>
      </c>
      <c r="C38" s="114">
        <v>41224162457</v>
      </c>
      <c r="D38" s="112" t="s">
        <v>12</v>
      </c>
      <c r="E38" s="112">
        <v>6</v>
      </c>
      <c r="F38" s="112">
        <v>4</v>
      </c>
      <c r="G38" s="112">
        <v>5</v>
      </c>
      <c r="H38" s="112">
        <v>4</v>
      </c>
      <c r="I38" s="112">
        <v>4</v>
      </c>
      <c r="J38" s="112">
        <v>4</v>
      </c>
      <c r="K38" s="112"/>
      <c r="L38" s="112"/>
      <c r="M38" s="112"/>
      <c r="N38" s="112"/>
      <c r="O38" s="112"/>
      <c r="P38" s="112"/>
      <c r="Q38" s="112"/>
      <c r="R38" s="112"/>
      <c r="S38" s="112"/>
      <c r="T38" s="112"/>
      <c r="U38" s="112"/>
      <c r="V38" s="112"/>
      <c r="W38" s="112"/>
      <c r="X38" s="112"/>
      <c r="Y38" s="112"/>
      <c r="Z38" s="112"/>
      <c r="AA38" s="112"/>
      <c r="AB38" s="112"/>
      <c r="AC38" s="112"/>
      <c r="AD38" s="112">
        <v>5</v>
      </c>
    </row>
    <row r="39" spans="1:30" s="95" customFormat="1">
      <c r="A39" s="112">
        <v>28</v>
      </c>
      <c r="B39" s="113" t="s">
        <v>142</v>
      </c>
      <c r="C39" s="114">
        <v>41213032349</v>
      </c>
      <c r="D39" s="112" t="s">
        <v>12</v>
      </c>
      <c r="E39" s="112">
        <v>6</v>
      </c>
      <c r="F39" s="112">
        <v>4</v>
      </c>
      <c r="G39" s="112">
        <v>5</v>
      </c>
      <c r="H39" s="112">
        <v>4</v>
      </c>
      <c r="I39" s="112">
        <v>4</v>
      </c>
      <c r="J39" s="112">
        <v>4</v>
      </c>
      <c r="K39" s="112"/>
      <c r="L39" s="112"/>
      <c r="M39" s="112"/>
      <c r="N39" s="112"/>
      <c r="O39" s="112"/>
      <c r="P39" s="112"/>
      <c r="Q39" s="112"/>
      <c r="R39" s="112"/>
      <c r="S39" s="112"/>
      <c r="T39" s="112"/>
      <c r="U39" s="112"/>
      <c r="V39" s="112"/>
      <c r="W39" s="112"/>
      <c r="X39" s="112"/>
      <c r="Y39" s="112"/>
      <c r="Z39" s="112"/>
      <c r="AA39" s="112"/>
      <c r="AB39" s="112"/>
      <c r="AC39" s="112"/>
      <c r="AD39" s="112">
        <v>5</v>
      </c>
    </row>
    <row r="40" spans="1:30" s="95" customFormat="1">
      <c r="A40" s="112">
        <v>29</v>
      </c>
      <c r="B40" s="113" t="s">
        <v>143</v>
      </c>
      <c r="C40" s="114">
        <v>41223032398</v>
      </c>
      <c r="D40" s="112" t="s">
        <v>11</v>
      </c>
      <c r="E40" s="112">
        <v>6</v>
      </c>
      <c r="F40" s="112">
        <v>3</v>
      </c>
      <c r="G40" s="112">
        <v>5</v>
      </c>
      <c r="H40" s="112">
        <v>4</v>
      </c>
      <c r="I40" s="112">
        <v>4</v>
      </c>
      <c r="J40" s="112">
        <v>4</v>
      </c>
      <c r="K40" s="112"/>
      <c r="L40" s="112"/>
      <c r="M40" s="112"/>
      <c r="N40" s="112"/>
      <c r="O40" s="112"/>
      <c r="P40" s="112"/>
      <c r="Q40" s="112"/>
      <c r="R40" s="112"/>
      <c r="S40" s="112"/>
      <c r="T40" s="112"/>
      <c r="U40" s="112"/>
      <c r="V40" s="112"/>
      <c r="W40" s="112"/>
      <c r="X40" s="112"/>
      <c r="Y40" s="112"/>
      <c r="Z40" s="112"/>
      <c r="AA40" s="112"/>
      <c r="AB40" s="112"/>
      <c r="AC40" s="112"/>
      <c r="AD40" s="112">
        <v>5</v>
      </c>
    </row>
    <row r="41" spans="1:30" s="95" customFormat="1">
      <c r="A41" s="112">
        <v>30</v>
      </c>
      <c r="B41" s="113" t="s">
        <v>144</v>
      </c>
      <c r="C41" s="114">
        <v>41213125024</v>
      </c>
      <c r="D41" s="112" t="s">
        <v>11</v>
      </c>
      <c r="E41" s="112">
        <v>6</v>
      </c>
      <c r="F41" s="112">
        <v>6</v>
      </c>
      <c r="G41" s="112">
        <v>6</v>
      </c>
      <c r="H41" s="112">
        <v>4</v>
      </c>
      <c r="I41" s="112">
        <v>4</v>
      </c>
      <c r="J41" s="112">
        <v>4</v>
      </c>
      <c r="K41" s="112"/>
      <c r="L41" s="112"/>
      <c r="M41" s="112"/>
      <c r="N41" s="112"/>
      <c r="O41" s="112"/>
      <c r="P41" s="112"/>
      <c r="Q41" s="112"/>
      <c r="R41" s="112"/>
      <c r="S41" s="112"/>
      <c r="T41" s="112"/>
      <c r="U41" s="112"/>
      <c r="V41" s="112"/>
      <c r="W41" s="112"/>
      <c r="X41" s="112"/>
      <c r="Y41" s="112"/>
      <c r="Z41" s="112"/>
      <c r="AA41" s="112"/>
      <c r="AB41" s="112"/>
      <c r="AC41" s="112"/>
      <c r="AD41" s="112">
        <v>6</v>
      </c>
    </row>
    <row r="42" spans="1:30" s="95" customFormat="1">
      <c r="A42" s="112">
        <v>31</v>
      </c>
      <c r="B42" s="113"/>
      <c r="C42" s="114"/>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row>
    <row r="43" spans="1:30" s="95" customFormat="1">
      <c r="A43" s="112">
        <v>32</v>
      </c>
      <c r="B43" s="113"/>
      <c r="C43" s="114"/>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row>
    <row r="44" spans="1:30" s="95" customFormat="1">
      <c r="A44" s="112">
        <v>33</v>
      </c>
      <c r="B44" s="113"/>
      <c r="C44" s="114"/>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row>
    <row r="45" spans="1:30" s="95" customFormat="1">
      <c r="A45" s="112">
        <v>34</v>
      </c>
      <c r="B45" s="113"/>
      <c r="C45" s="114"/>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row>
    <row r="46" spans="1:30" s="95" customFormat="1">
      <c r="A46" s="112">
        <v>35</v>
      </c>
      <c r="B46" s="113"/>
      <c r="C46" s="114"/>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row>
    <row r="47" spans="1:30" s="95" customFormat="1">
      <c r="A47" s="112">
        <v>36</v>
      </c>
      <c r="B47" s="113"/>
      <c r="C47" s="114"/>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row>
    <row r="48" spans="1:30" s="95" customFormat="1">
      <c r="A48" s="112">
        <v>37</v>
      </c>
      <c r="B48" s="113"/>
      <c r="C48" s="114"/>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row>
    <row r="49" spans="1:31" s="95" customFormat="1">
      <c r="A49" s="112">
        <v>38</v>
      </c>
      <c r="B49" s="113"/>
      <c r="C49" s="114"/>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row>
    <row r="50" spans="1:31" s="95" customFormat="1">
      <c r="A50" s="112">
        <v>39</v>
      </c>
      <c r="B50" s="113"/>
      <c r="C50" s="114"/>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row>
    <row r="51" spans="1:31" s="95" customFormat="1">
      <c r="A51" s="112">
        <v>40</v>
      </c>
      <c r="B51" s="113"/>
      <c r="C51" s="114"/>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row>
    <row r="52" spans="1:31" s="95" customFormat="1">
      <c r="A52" s="112">
        <v>41</v>
      </c>
      <c r="B52" s="113"/>
      <c r="C52" s="114"/>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row>
    <row r="53" spans="1:31" s="95" customFormat="1">
      <c r="A53" s="112">
        <v>42</v>
      </c>
      <c r="B53" s="113"/>
      <c r="C53" s="114"/>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row>
    <row r="54" spans="1:31" s="95" customFormat="1">
      <c r="A54" s="112">
        <v>43</v>
      </c>
      <c r="B54" s="113"/>
      <c r="C54" s="114"/>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row>
    <row r="55" spans="1:31" s="95" customFormat="1">
      <c r="A55" s="112">
        <v>44</v>
      </c>
      <c r="B55" s="113"/>
      <c r="C55" s="114"/>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row>
    <row r="56" spans="1:31" s="95" customFormat="1">
      <c r="A56" s="112">
        <v>45</v>
      </c>
      <c r="B56" s="113"/>
      <c r="C56" s="114"/>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row>
    <row r="57" spans="1:31" s="95" customFormat="1">
      <c r="A57" s="112">
        <v>46</v>
      </c>
      <c r="B57" s="113"/>
      <c r="C57" s="114"/>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row>
    <row r="58" spans="1:31" s="95" customFormat="1">
      <c r="A58" s="112">
        <v>47</v>
      </c>
      <c r="B58" s="113"/>
      <c r="C58" s="114"/>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row>
    <row r="59" spans="1:31" s="95" customFormat="1">
      <c r="A59" s="112">
        <v>48</v>
      </c>
      <c r="B59" s="113"/>
      <c r="C59" s="114"/>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1:31" s="95" customFormat="1">
      <c r="A60" s="112">
        <v>49</v>
      </c>
      <c r="B60" s="113"/>
      <c r="C60" s="114"/>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21"/>
    </row>
    <row r="61" spans="1:31" s="95" customFormat="1">
      <c r="A61" s="112">
        <v>50</v>
      </c>
      <c r="B61" s="113"/>
      <c r="C61" s="114"/>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row>
    <row r="62" spans="1:31" s="95" customFormat="1">
      <c r="A62" s="112">
        <v>51</v>
      </c>
      <c r="B62" s="113"/>
      <c r="C62" s="114"/>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row>
    <row r="63" spans="1:31" s="95" customFormat="1">
      <c r="A63" s="112">
        <v>52</v>
      </c>
      <c r="B63" s="113"/>
      <c r="C63" s="114"/>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row>
    <row r="64" spans="1:31" s="95" customFormat="1">
      <c r="A64" s="112">
        <v>53</v>
      </c>
      <c r="B64" s="113"/>
      <c r="C64" s="114"/>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row>
    <row r="65" spans="1:30" s="95" customFormat="1">
      <c r="A65" s="112">
        <v>54</v>
      </c>
      <c r="B65" s="113"/>
      <c r="C65" s="114"/>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row>
    <row r="66" spans="1:30">
      <c r="A66" s="123"/>
      <c r="B66" s="124"/>
      <c r="C66" s="124"/>
      <c r="D66" s="125"/>
      <c r="E66" s="124"/>
      <c r="F66" s="246"/>
      <c r="G66" s="246"/>
      <c r="H66" s="246"/>
      <c r="I66" s="246"/>
      <c r="J66" s="246"/>
      <c r="K66" s="246"/>
      <c r="L66" s="246"/>
      <c r="M66" s="246"/>
      <c r="N66" s="246"/>
      <c r="O66" s="246"/>
      <c r="P66" s="246"/>
      <c r="Q66" s="246"/>
      <c r="R66" s="246"/>
      <c r="S66" s="246"/>
      <c r="T66" s="124"/>
      <c r="U66" s="124"/>
      <c r="V66" s="124"/>
      <c r="W66" s="124"/>
      <c r="X66" s="124"/>
      <c r="Y66" s="124"/>
      <c r="Z66" s="124"/>
      <c r="AA66" s="124"/>
      <c r="AB66" s="124"/>
      <c r="AC66" s="124"/>
      <c r="AD66" s="137"/>
    </row>
    <row r="67" spans="1:30" ht="15.95" customHeight="1">
      <c r="A67" s="126"/>
      <c r="B67" s="127"/>
      <c r="C67" s="127"/>
      <c r="D67" s="128"/>
      <c r="E67" s="127"/>
      <c r="F67" s="237"/>
      <c r="G67" s="237"/>
      <c r="H67" s="237"/>
      <c r="I67" s="237"/>
      <c r="J67" s="237"/>
      <c r="K67" s="237"/>
      <c r="L67" s="237"/>
      <c r="M67" s="237"/>
      <c r="N67" s="237"/>
      <c r="O67" s="237"/>
      <c r="P67" s="237"/>
      <c r="Q67" s="237"/>
      <c r="R67" s="237"/>
      <c r="S67" s="237"/>
      <c r="T67" s="127"/>
      <c r="U67" s="127"/>
      <c r="V67" s="127"/>
      <c r="W67" s="127"/>
      <c r="X67" s="127"/>
      <c r="Y67" s="127"/>
      <c r="Z67" s="127"/>
      <c r="AA67" s="127"/>
      <c r="AB67" s="127"/>
      <c r="AC67" s="127"/>
      <c r="AD67" s="138"/>
    </row>
    <row r="68" spans="1:30" ht="15.95" customHeight="1">
      <c r="A68" s="126"/>
      <c r="B68" s="127"/>
      <c r="C68" s="127"/>
      <c r="D68" s="128"/>
      <c r="E68" s="127"/>
      <c r="F68" s="237"/>
      <c r="G68" s="237"/>
      <c r="H68" s="237"/>
      <c r="I68" s="237"/>
      <c r="J68" s="237"/>
      <c r="K68" s="237"/>
      <c r="L68" s="237"/>
      <c r="M68" s="237"/>
      <c r="N68" s="237"/>
      <c r="O68" s="237"/>
      <c r="P68" s="237"/>
      <c r="Q68" s="237"/>
      <c r="R68" s="237"/>
      <c r="S68" s="237"/>
      <c r="T68" s="127"/>
      <c r="U68" s="127"/>
      <c r="V68" s="127"/>
      <c r="W68" s="127"/>
      <c r="X68" s="127"/>
      <c r="Y68" s="127"/>
      <c r="Z68" s="127"/>
      <c r="AA68" s="127"/>
      <c r="AB68" s="127"/>
      <c r="AC68" s="127"/>
      <c r="AD68" s="138"/>
    </row>
    <row r="69" spans="1:30" ht="15.95" customHeight="1">
      <c r="A69" s="130"/>
      <c r="B69" s="127" t="s">
        <v>13</v>
      </c>
      <c r="C69" s="127"/>
      <c r="D69" s="128"/>
      <c r="E69" s="127"/>
      <c r="F69" s="237"/>
      <c r="G69" s="237"/>
      <c r="H69" s="237"/>
      <c r="I69" s="237"/>
      <c r="J69" s="237"/>
      <c r="K69" s="237"/>
      <c r="L69" s="237"/>
      <c r="M69" s="237"/>
      <c r="N69" s="237"/>
      <c r="O69" s="237"/>
      <c r="P69" s="237"/>
      <c r="Q69" s="237"/>
      <c r="R69" s="237"/>
      <c r="S69" s="237"/>
      <c r="T69" s="127"/>
      <c r="U69" s="127"/>
      <c r="V69" s="127"/>
      <c r="W69" s="127"/>
      <c r="X69" s="127"/>
      <c r="Y69" s="127"/>
      <c r="Z69" s="127"/>
      <c r="AA69" s="127"/>
      <c r="AB69" s="127"/>
      <c r="AC69" s="127"/>
      <c r="AD69" s="138"/>
    </row>
    <row r="70" spans="1:30">
      <c r="A70" s="130"/>
      <c r="B70" s="131" t="s">
        <v>90</v>
      </c>
      <c r="C70" s="131"/>
      <c r="D70" s="132"/>
      <c r="E70" s="131"/>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38"/>
    </row>
    <row r="71" spans="1:30">
      <c r="A71" s="130"/>
      <c r="B71" s="131" t="s">
        <v>89</v>
      </c>
      <c r="C71" s="131"/>
      <c r="D71" s="132"/>
      <c r="E71" s="131"/>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38"/>
    </row>
    <row r="72" spans="1:30">
      <c r="A72" s="130"/>
      <c r="B72" s="159" t="str">
        <f>$D$1</f>
        <v>SMK SUNGAI PELEK</v>
      </c>
      <c r="C72" s="133"/>
      <c r="D72" s="129"/>
      <c r="E72" s="133"/>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38"/>
    </row>
    <row r="73" spans="1:30">
      <c r="A73" s="126"/>
      <c r="B73" s="127"/>
      <c r="C73" s="127"/>
      <c r="D73" s="128"/>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38"/>
    </row>
    <row r="74" spans="1:30">
      <c r="A74" s="126"/>
      <c r="B74" s="127"/>
      <c r="C74" s="127"/>
      <c r="D74" s="128"/>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38"/>
    </row>
    <row r="75" spans="1:30">
      <c r="A75" s="126"/>
      <c r="B75" s="127"/>
      <c r="C75" s="127"/>
      <c r="D75" s="128"/>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38"/>
    </row>
    <row r="76" spans="1:30">
      <c r="A76" s="126"/>
      <c r="B76" s="127"/>
      <c r="C76" s="127"/>
      <c r="D76" s="128"/>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38"/>
    </row>
    <row r="77" spans="1:30">
      <c r="A77" s="134"/>
      <c r="B77" s="135"/>
      <c r="C77" s="135"/>
      <c r="D77" s="136"/>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9"/>
    </row>
    <row r="78" spans="1:30"/>
    <row r="79" spans="1:30"/>
    <row r="80" spans="1:3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sheetData>
  <mergeCells count="12">
    <mergeCell ref="AD9:AD11"/>
    <mergeCell ref="F66:S66"/>
    <mergeCell ref="E9:F10"/>
    <mergeCell ref="G9:H10"/>
    <mergeCell ref="I9:J10"/>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8</xdr:col>
                    <xdr:colOff>942975</xdr:colOff>
                    <xdr:row>5</xdr:row>
                    <xdr:rowOff>9525</xdr:rowOff>
                  </from>
                  <to>
                    <xdr:col>9</xdr:col>
                    <xdr:colOff>57150</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8</xdr:col>
                    <xdr:colOff>942975</xdr:colOff>
                    <xdr:row>5</xdr:row>
                    <xdr:rowOff>228600</xdr:rowOff>
                  </from>
                  <to>
                    <xdr:col>9</xdr:col>
                    <xdr:colOff>47625</xdr:colOff>
                    <xdr:row>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5" zoomScale="80" zoomScaleNormal="80" zoomScaleSheetLayoutView="100" workbookViewId="0">
      <selection activeCell="B57" sqref="B57"/>
    </sheetView>
  </sheetViews>
  <sheetFormatPr defaultRowHeight="16.5" zeroHeight="1"/>
  <cols>
    <col min="1" max="1" width="3.7109375" style="1" customWidth="1"/>
    <col min="2" max="2" width="11.5703125" style="48" customWidth="1"/>
    <col min="3" max="3" width="8.28515625" style="48" customWidth="1"/>
    <col min="4" max="4" width="31.85546875" style="48" customWidth="1"/>
    <col min="5" max="5" width="13.7109375" style="48" customWidth="1"/>
    <col min="6" max="6" width="94.7109375" style="48" customWidth="1"/>
    <col min="7" max="7" width="5.710937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78" t="str">
        <f>'REKOD PRESTASI MURID'!$D$1</f>
        <v>SMK SUNGAI PELEK</v>
      </c>
      <c r="C1" s="278"/>
      <c r="D1" s="278"/>
      <c r="E1" s="278"/>
      <c r="F1" s="278"/>
      <c r="G1" s="52"/>
      <c r="H1" s="51"/>
    </row>
    <row r="2" spans="1:11" s="47" customFormat="1" ht="21" customHeight="1">
      <c r="A2" s="52"/>
      <c r="B2" s="278" t="str">
        <f>'REKOD PRESTASI MURID'!$D$2</f>
        <v>SEPANG</v>
      </c>
      <c r="C2" s="278"/>
      <c r="D2" s="278"/>
      <c r="E2" s="278"/>
      <c r="F2" s="278"/>
      <c r="G2" s="52"/>
      <c r="H2" s="51"/>
    </row>
    <row r="3" spans="1:11" s="47" customFormat="1" ht="21" customHeight="1">
      <c r="A3" s="52"/>
      <c r="B3" s="278" t="str">
        <f>'REKOD PRESTASI MURID'!$D$3</f>
        <v>SELANGOR</v>
      </c>
      <c r="C3" s="278"/>
      <c r="D3" s="278"/>
      <c r="E3" s="278"/>
      <c r="F3" s="278"/>
      <c r="G3" s="52"/>
      <c r="H3" s="51"/>
    </row>
    <row r="4" spans="1:11" s="47" customFormat="1" ht="21" customHeight="1">
      <c r="A4" s="53"/>
      <c r="B4" s="279">
        <f>'REKOD PRESTASI MURID'!$D$4</f>
        <v>44106</v>
      </c>
      <c r="C4" s="279"/>
      <c r="D4" s="279"/>
      <c r="E4" s="279"/>
      <c r="F4" s="279"/>
      <c r="G4" s="53"/>
      <c r="H4" s="273" t="s">
        <v>14</v>
      </c>
      <c r="I4" s="273"/>
      <c r="J4" s="273"/>
    </row>
    <row r="5" spans="1:11">
      <c r="A5" s="7"/>
      <c r="B5" s="7"/>
      <c r="C5" s="7"/>
      <c r="D5" s="7"/>
      <c r="E5" s="7"/>
      <c r="F5" s="7"/>
      <c r="G5" s="7"/>
      <c r="H5" s="54"/>
      <c r="I5" s="90"/>
      <c r="J5" s="90"/>
    </row>
    <row r="6" spans="1:11" ht="18.75">
      <c r="A6" s="7"/>
      <c r="B6" s="55" t="str">
        <f>'REKOD PRESTASI MURID'!$A$7</f>
        <v>BIOLOGI</v>
      </c>
      <c r="C6" s="7"/>
      <c r="D6" s="7"/>
      <c r="E6" s="7"/>
      <c r="F6" s="7"/>
      <c r="G6" s="7"/>
      <c r="H6" s="54"/>
      <c r="I6" s="91">
        <v>30</v>
      </c>
      <c r="J6" s="90"/>
    </row>
    <row r="7" spans="1:11">
      <c r="A7" s="7"/>
      <c r="B7" s="7"/>
      <c r="C7" s="7"/>
      <c r="D7" s="7"/>
      <c r="E7" s="7"/>
      <c r="F7" s="7"/>
      <c r="G7" s="7"/>
      <c r="H7" s="56">
        <v>1</v>
      </c>
      <c r="I7" s="56" t="str">
        <f>'REKOD PRESTASI MURID'!B12</f>
        <v>AHMAD ADLI BIN ALI</v>
      </c>
      <c r="J7" s="56" t="str">
        <f t="shared" ref="J7:J24" si="0">IF(I7=0,"",H7&amp;"  "&amp;I7)</f>
        <v>1  AHMAD ADLI BIN ALI</v>
      </c>
      <c r="K7" s="1">
        <f>'REKOD PRESTASI MURID'!AG12</f>
        <v>2</v>
      </c>
    </row>
    <row r="8" spans="1:11">
      <c r="A8" s="7"/>
      <c r="B8" s="274" t="s">
        <v>15</v>
      </c>
      <c r="C8" s="275"/>
      <c r="D8" s="57" t="str">
        <f>VLOOKUP($I$6,H7:J69,2)</f>
        <v>NUR QURSIAH BINTI HARIS</v>
      </c>
      <c r="E8" s="58"/>
      <c r="F8" s="18"/>
      <c r="G8" s="7"/>
      <c r="H8" s="56">
        <v>2</v>
      </c>
      <c r="I8" s="56" t="str">
        <f>'REKOD PRESTASI MURID'!B13</f>
        <v>AHMAD ISWAZIR BIN KAMARUDDIN ALI</v>
      </c>
      <c r="J8" s="56" t="str">
        <f t="shared" si="0"/>
        <v>2  AHMAD ISWAZIR BIN KAMARUDDIN ALI</v>
      </c>
      <c r="K8" s="1" t="str">
        <f>'REKOD PRESTASI MURID'!J6</f>
        <v>Pentaksiran Pertengahan Tahun</v>
      </c>
    </row>
    <row r="9" spans="1:11">
      <c r="A9" s="7"/>
      <c r="B9" s="256" t="s">
        <v>16</v>
      </c>
      <c r="C9" s="257"/>
      <c r="D9" s="61">
        <f>VLOOKUP($I$6,'REKOD PRESTASI MURID'!$A$12:$D$65,3)</f>
        <v>41213125024</v>
      </c>
      <c r="E9" s="62"/>
      <c r="F9" s="18"/>
      <c r="G9" s="7"/>
      <c r="H9" s="56">
        <v>3</v>
      </c>
      <c r="I9" s="56" t="str">
        <f>'REKOD PRESTASI MURID'!B14</f>
        <v>ARINA ARISSA BINTI MUSA</v>
      </c>
      <c r="J9" s="56" t="str">
        <f t="shared" si="0"/>
        <v>3  ARINA ARISSA BINTI MUSA</v>
      </c>
      <c r="K9" s="1" t="str">
        <f>'REKOD PRESTASI MURID'!J7</f>
        <v>Pentaksiran Akhir tahun</v>
      </c>
    </row>
    <row r="10" spans="1:11">
      <c r="A10" s="7"/>
      <c r="B10" s="256" t="s">
        <v>17</v>
      </c>
      <c r="C10" s="257"/>
      <c r="D10" s="63" t="str">
        <f>VLOOKUP($I$6,'REKOD PRESTASI MURID'!$A$12:$D$65,4)</f>
        <v>P</v>
      </c>
      <c r="E10" s="64"/>
      <c r="F10" s="18"/>
      <c r="G10" s="7"/>
      <c r="H10" s="56">
        <v>4</v>
      </c>
      <c r="I10" s="56" t="str">
        <f>'REKOD PRESTASI MURID'!B15</f>
        <v>AZALI BIN MOHD GHAZI</v>
      </c>
      <c r="J10" s="56" t="str">
        <f t="shared" si="0"/>
        <v>4  AZALI BIN MOHD GHAZI</v>
      </c>
    </row>
    <row r="11" spans="1:11">
      <c r="A11" s="7"/>
      <c r="B11" s="256" t="s">
        <v>18</v>
      </c>
      <c r="C11" s="257"/>
      <c r="D11" s="63" t="str">
        <f>'REKOD PRESTASI MURID'!D7</f>
        <v>4 SAINS 3</v>
      </c>
      <c r="E11" s="64"/>
      <c r="F11" s="18"/>
      <c r="G11" s="7"/>
      <c r="H11" s="56">
        <v>5</v>
      </c>
      <c r="I11" s="56" t="str">
        <f>'REKOD PRESTASI MURID'!B16</f>
        <v>AZWAN BIN MUSAHAR</v>
      </c>
      <c r="J11" s="56" t="str">
        <f t="shared" si="0"/>
        <v>5  AZWAN BIN MUSAHAR</v>
      </c>
    </row>
    <row r="12" spans="1:11">
      <c r="A12" s="7"/>
      <c r="B12" s="59" t="s">
        <v>19</v>
      </c>
      <c r="C12" s="60"/>
      <c r="D12" s="63" t="str">
        <f>'REKOD PRESTASI MURID'!$D$6</f>
        <v>AZMI HARUN</v>
      </c>
      <c r="E12" s="64"/>
      <c r="F12" s="18"/>
      <c r="G12" s="7"/>
      <c r="H12" s="56">
        <v>6</v>
      </c>
      <c r="I12" s="56" t="str">
        <f>'REKOD PRESTASI MURID'!B17</f>
        <v>CHAN KOK MENG</v>
      </c>
      <c r="J12" s="56" t="str">
        <f t="shared" si="0"/>
        <v>6  CHAN KOK MENG</v>
      </c>
      <c r="K12" s="88"/>
    </row>
    <row r="13" spans="1:11">
      <c r="A13" s="7"/>
      <c r="B13" s="258" t="s">
        <v>20</v>
      </c>
      <c r="C13" s="259"/>
      <c r="D13" s="144">
        <f>B4</f>
        <v>44106</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68" t="s">
        <v>21</v>
      </c>
      <c r="C15" s="268"/>
      <c r="D15" s="268"/>
      <c r="E15" s="262">
        <f>IF(K7=1,"",VLOOKUP($I$6,'REKOD PRESTASI MURID'!$A$12:$AD$65,30))</f>
        <v>6</v>
      </c>
      <c r="F15" s="266" t="str">
        <f>UPPER(IF(K7=1,K8,K9))</f>
        <v>PENTAKSIRAN AKHIR TAHUN</v>
      </c>
      <c r="G15" s="7"/>
      <c r="H15" s="56">
        <v>9</v>
      </c>
      <c r="I15" s="56" t="str">
        <f>'REKOD PRESTASI MURID'!B20</f>
        <v>FARIDAH BINTI RAMLAN</v>
      </c>
      <c r="J15" s="56" t="str">
        <f t="shared" si="0"/>
        <v>9  FARIDAH BINTI RAMLAN</v>
      </c>
    </row>
    <row r="16" spans="1:11" ht="22.5" customHeight="1">
      <c r="A16" s="7"/>
      <c r="B16" s="269"/>
      <c r="C16" s="269"/>
      <c r="D16" s="269"/>
      <c r="E16" s="262"/>
      <c r="F16" s="267"/>
      <c r="G16" s="7"/>
      <c r="H16" s="56">
        <v>10</v>
      </c>
      <c r="I16" s="56" t="str">
        <f>'REKOD PRESTASI MURID'!B21</f>
        <v>HAFIZ BIN BAHAROM</v>
      </c>
      <c r="J16" s="56" t="str">
        <f t="shared" si="0"/>
        <v>10  HAFIZ BIN BAHAROM</v>
      </c>
    </row>
    <row r="17" spans="1:10" ht="67.5" customHeight="1">
      <c r="A17" s="7"/>
      <c r="B17" s="260" t="s">
        <v>22</v>
      </c>
      <c r="C17" s="260"/>
      <c r="D17" s="261"/>
      <c r="E17" s="263" t="str">
        <f>IF(E15="","Tahap Penguasaan Keseluruhan hanya dilaporkan pada pentaksiran akhir tahun sahaja",VLOOKUP(E15,'DATA PERNYATAAN TAHAP PGUASAAN '!A204:B209,2))</f>
        <v>Murid berupaya menggunakan pengetahuan  dan kemahiran sedia ada untuk digunakan pada situasi baharu secara sistematik, bersikap positif, kreatif dan inovatif dalam penghasilan idea baharu serta boleh dicontohi dalam bidang Biologi.</v>
      </c>
      <c r="F17" s="264"/>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9.5">
      <c r="A19" s="7"/>
      <c r="B19" s="184" t="s">
        <v>4</v>
      </c>
      <c r="C19" s="276" t="s">
        <v>104</v>
      </c>
      <c r="D19" s="277"/>
      <c r="E19" s="67" t="s">
        <v>23</v>
      </c>
      <c r="F19" s="68" t="s">
        <v>24</v>
      </c>
      <c r="G19" s="7"/>
      <c r="H19" s="56">
        <v>13</v>
      </c>
      <c r="I19" s="56" t="str">
        <f>'REKOD PRESTASI MURID'!B24</f>
        <v>HARLINA BINTI SARIP</v>
      </c>
      <c r="J19" s="56" t="str">
        <f t="shared" si="0"/>
        <v>13  HARLINA BINTI SARIP</v>
      </c>
    </row>
    <row r="20" spans="1:10" ht="63.75" customHeight="1">
      <c r="A20" s="7"/>
      <c r="B20" s="270" t="str">
        <f>B6</f>
        <v>BIOLOGI</v>
      </c>
      <c r="C20" s="270" t="str">
        <f>'REKOD PRESTASI MURID'!E9</f>
        <v>DOMAIN PENGETAHUAN</v>
      </c>
      <c r="D20" s="69" t="str">
        <f>'REKOD PRESTASI MURID'!$E$11</f>
        <v>ASAS BIOLOGI</v>
      </c>
      <c r="E20" s="70">
        <f>VLOOKUP($I$6,'REKOD PRESTASI MURID'!$A$12:$AD$65,5)</f>
        <v>6</v>
      </c>
      <c r="F20" s="71" t="str">
        <f>VLOOKUP(E20,'DATA PERNYATAAN TAHAP PGUASAAN '!A4:B9,2)</f>
        <v>Mereka cipta menggunakan pengetahuan dan kemahiran sains mengenaiperaturan makmal/ sel dan organisasi sel/ pergerakan bahan merentasi membran plasma/ komposisi kimia dalam sel/ metabolisme dan enzim/ pembahagian sel serta respirasi sel dalam konteks penyelesaian masalah atau membuat keputusan atau dalam melaksanakan aktiviti/tugasan dalam situasi baharu secara kreatif dan inovatif dengan mengambil kira nilai sosial/ekonomi/budaya masyarakat.</v>
      </c>
      <c r="G20" s="7"/>
      <c r="H20" s="56">
        <v>14</v>
      </c>
      <c r="I20" s="56" t="str">
        <f>'REKOD PRESTASI MURID'!B25</f>
        <v>HAYATI BINTI MUSA</v>
      </c>
      <c r="J20" s="56" t="str">
        <f t="shared" si="0"/>
        <v>14  HAYATI BINTI MUSA</v>
      </c>
    </row>
    <row r="21" spans="1:10" ht="63.75" customHeight="1">
      <c r="A21" s="7"/>
      <c r="B21" s="272"/>
      <c r="C21" s="271"/>
      <c r="D21" s="69" t="str">
        <f>'REKOD PRESTASI MURID'!$F$11</f>
        <v>FISIOLOGI MANUSIA DAN HAIWAN</v>
      </c>
      <c r="E21" s="70">
        <f>VLOOKUP($I$6,'REKOD PRESTASI MURID'!$A$12:$AD$65,6)</f>
        <v>6</v>
      </c>
      <c r="F21" s="71" t="str">
        <f>VLOOKUP(E21,'DATA PERNYATAAN TAHAP PGUASAAN '!A12:B17,2)</f>
        <v>Mereka cipta menggunakan pengetahuan dan kemahiran sains mengenai sistem respirasi dalam manusia dan haiwan/ nutrisi dan sistem pencernaan manusia/ pengangkutan dalam manusia dan haiwan/ keimunan manusia/ koordinasi dan gerak balas dalam manusia/ homeostasis dan sistem urinari manusia/ sokongan dan pergerakan dalam manusia dan haiwan dan pembiakan seks, perkembangan dan pertumbuhan dalam manusia dan haiwan dalam konteks penyelesaian masalah atau membuat keputusan atau dalam melaksanakan aktiviti/tugasan dalam situasi baharu secara kreatif dan inovatif dengan mengambil kira nilai sosial/ekonomi/budaya masyarakat.</v>
      </c>
      <c r="G21" s="7"/>
      <c r="H21" s="56">
        <v>15</v>
      </c>
      <c r="I21" s="56" t="str">
        <f>'REKOD PRESTASI MURID'!B26</f>
        <v>IRWAN HASHIM BIN MOHD SUHAILY</v>
      </c>
      <c r="J21" s="56" t="str">
        <f t="shared" si="0"/>
        <v>15  IRWAN HASHIM BIN MOHD SUHAILY</v>
      </c>
    </row>
    <row r="22" spans="1:10" ht="63.75" customHeight="1">
      <c r="A22" s="7"/>
      <c r="B22" s="272"/>
      <c r="C22" s="270" t="str">
        <f>'REKOD PRESTASI MURID'!G9</f>
        <v>DOMAIN PENYIASATAN  SAINTIFIK</v>
      </c>
      <c r="D22" s="69" t="str">
        <f>'REKOD PRESTASI MURID'!$G$11</f>
        <v>PENGGAL PERTAMA</v>
      </c>
      <c r="E22" s="70">
        <f>VLOOKUP($I$6,'REKOD PRESTASI MURID'!$A$12:$AD$65,7)</f>
        <v>6</v>
      </c>
      <c r="F22" s="71" t="str">
        <f>VLOOKUP(E22,'DATA PERNYATAAN TAHAP PGUASAAN '!A20:B25,2)</f>
        <v>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v>
      </c>
      <c r="G22" s="7"/>
      <c r="H22" s="56">
        <v>16</v>
      </c>
      <c r="I22" s="56" t="str">
        <f>'REKOD PRESTASI MURID'!B27</f>
        <v>ISMAIL ALIFF BIN AZIZ</v>
      </c>
      <c r="J22" s="56" t="str">
        <f t="shared" si="0"/>
        <v>16  ISMAIL ALIFF BIN AZIZ</v>
      </c>
    </row>
    <row r="23" spans="1:10" ht="123" customHeight="1">
      <c r="A23" s="7"/>
      <c r="B23" s="272"/>
      <c r="C23" s="271"/>
      <c r="D23" s="69" t="str">
        <f>'REKOD PRESTASI MURID'!$H$11</f>
        <v>PENGGAL KEDUA</v>
      </c>
      <c r="E23" s="70">
        <f>VLOOKUP($I$6,'REKOD PRESTASI MURID'!$A$12:$AD$65,8)</f>
        <v>4</v>
      </c>
      <c r="F23" s="71" t="str">
        <f>VLOOKUP(E23,'DATA PERNYATAAN TAHAP PGUASAAN '!A28:B33,2)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3" s="7"/>
      <c r="H23" s="56">
        <v>17</v>
      </c>
      <c r="I23" s="56" t="str">
        <f>'REKOD PRESTASI MURID'!B28</f>
        <v>JAMIL BIN JAMALUDIN</v>
      </c>
      <c r="J23" s="56" t="str">
        <f t="shared" si="0"/>
        <v>17  JAMIL BIN JAMALUDIN</v>
      </c>
    </row>
    <row r="24" spans="1:10" ht="102" customHeight="1">
      <c r="A24" s="7"/>
      <c r="B24" s="272"/>
      <c r="C24" s="270" t="str">
        <f>'REKOD PRESTASI MURID'!I9</f>
        <v>DOMAIN SIKAP SAINTIFIK DAN NILAI MURNI</v>
      </c>
      <c r="D24" s="69" t="str">
        <f>'REKOD PRESTASI MURID'!$I$11</f>
        <v>PENGGAL PERTAMA</v>
      </c>
      <c r="E24" s="70">
        <f>VLOOKUP($I$6,'REKOD PRESTASI MURID'!$A$12:$AD$65,9)</f>
        <v>4</v>
      </c>
      <c r="F24" s="71" t="str">
        <f>VLOOKUP(E24,'DATA PERNYATAAN TAHAP PGUASAAN '!A36:B41,2)</f>
        <v>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v>
      </c>
      <c r="G24" s="7"/>
      <c r="H24" s="56">
        <v>18</v>
      </c>
      <c r="I24" s="56" t="str">
        <f>'REKOD PRESTASI MURID'!B29</f>
        <v>KAMARIAH BINTI YASSIN</v>
      </c>
      <c r="J24" s="56" t="str">
        <f t="shared" si="0"/>
        <v>18  KAMARIAH BINTI YASSIN</v>
      </c>
    </row>
    <row r="25" spans="1:10" ht="123" customHeight="1">
      <c r="A25" s="7"/>
      <c r="B25" s="271"/>
      <c r="C25" s="271"/>
      <c r="D25" s="69" t="str">
        <f>'REKOD PRESTASI MURID'!$J$11</f>
        <v>PENGGAL KEDUA</v>
      </c>
      <c r="E25" s="70">
        <f>VLOOKUP($I$6,'REKOD PRESTASI MURID'!$A$12:$AD$65,10)</f>
        <v>4</v>
      </c>
      <c r="F25" s="71" t="str">
        <f>VLOOKUP(E25,'DATA PERNYATAAN TAHAP PGUASAAN '!A44:B49,2)</f>
        <v>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v>
      </c>
      <c r="G25" s="7"/>
      <c r="H25" s="56">
        <v>19</v>
      </c>
      <c r="I25" s="56" t="str">
        <f>'REKOD PRESTASI MURID'!B30</f>
        <v>KARIM DANISH BIN ABU BAKAR</v>
      </c>
      <c r="J25" s="56" t="str">
        <f t="shared" ref="J25:J30" si="1">IF(I25=0,"",H25&amp;"  "&amp;I25)</f>
        <v>19  KARIM DANISH BIN ABU BAKAR</v>
      </c>
    </row>
    <row r="26" spans="1:10" ht="123" hidden="1" customHeight="1">
      <c r="A26" s="7"/>
      <c r="B26" s="227"/>
      <c r="C26" s="227"/>
      <c r="D26" s="69">
        <f>'REKOD PRESTASI MURID'!$K$11</f>
        <v>0</v>
      </c>
      <c r="E26" s="70">
        <f>VLOOKUP($I$6,'REKOD PRESTASI MURID'!$A$12:$AD$65,11)</f>
        <v>0</v>
      </c>
      <c r="F26" s="71" t="e">
        <f>VLOOKUP(E26,'DATA PERNYATAAN TAHAP PGUASAAN '!A52:B57,2)</f>
        <v>#N/A</v>
      </c>
      <c r="G26" s="7"/>
      <c r="H26" s="56">
        <v>20</v>
      </c>
      <c r="I26" s="56" t="str">
        <f>'REKOD PRESTASI MURID'!B31</f>
        <v>KHARIL YUSRI BIN TAHUR</v>
      </c>
      <c r="J26" s="56" t="str">
        <f t="shared" si="1"/>
        <v>20  KHARIL YUSRI BIN TAHUR</v>
      </c>
    </row>
    <row r="27" spans="1:10" hidden="1">
      <c r="A27" s="7"/>
      <c r="B27" s="167"/>
      <c r="C27" s="168"/>
      <c r="D27" s="69">
        <f>'REKOD PRESTASI MURID'!$L$11</f>
        <v>0</v>
      </c>
      <c r="E27" s="70">
        <f>VLOOKUP($I$6,'REKOD PRESTASI MURID'!$A$12:$AD$65,12)</f>
        <v>0</v>
      </c>
      <c r="F27" s="71"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67"/>
      <c r="C28" s="168"/>
      <c r="D28" s="69">
        <f>'REKOD PRESTASI MURID'!$M$11</f>
        <v>0</v>
      </c>
      <c r="E28" s="70">
        <f>VLOOKUP($I$6,'REKOD PRESTASI MURID'!$A$12:$AD$65,13)</f>
        <v>0</v>
      </c>
      <c r="F28" s="183" t="e">
        <f>VLOOKUP(E28,'DATA PERNYATAAN TAHAP PGUASAAN '!A68:B73,2)</f>
        <v>#N/A</v>
      </c>
      <c r="G28" s="7"/>
      <c r="H28" s="56">
        <v>22</v>
      </c>
      <c r="I28" s="56" t="str">
        <f>'REKOD PRESTASI MURID'!B33</f>
        <v>LIZA BINTI OTHMAN</v>
      </c>
      <c r="J28" s="56" t="str">
        <f t="shared" si="1"/>
        <v>22  LIZA BINTI OTHMAN</v>
      </c>
    </row>
    <row r="29" spans="1:10" ht="16.5" hidden="1" customHeight="1">
      <c r="A29" s="7"/>
      <c r="B29" s="167"/>
      <c r="C29" s="168"/>
      <c r="D29" s="69">
        <f>'REKOD PRESTASI MURID'!$N$11</f>
        <v>0</v>
      </c>
      <c r="E29" s="70">
        <f>VLOOKUP($I$6,'REKOD PRESTASI MURID'!$A$12:$AD$65,14)</f>
        <v>0</v>
      </c>
      <c r="F29" s="71" t="e">
        <f>VLOOKUP(E29,'DATA PERNYATAAN TAHAP PGUASAAN '!A76:B81,2)</f>
        <v>#N/A</v>
      </c>
      <c r="G29" s="7"/>
      <c r="H29" s="56">
        <v>23</v>
      </c>
      <c r="I29" s="56" t="str">
        <f>'REKOD PRESTASI MURID'!B34</f>
        <v>MOHD ESWARAN BIN EZWAN</v>
      </c>
      <c r="J29" s="56" t="str">
        <f t="shared" si="1"/>
        <v>23  MOHD ESWARAN BIN EZWAN</v>
      </c>
    </row>
    <row r="30" spans="1:10" ht="16.5" hidden="1" customHeight="1">
      <c r="A30" s="7"/>
      <c r="B30" s="167"/>
      <c r="C30" s="168"/>
      <c r="D30" s="69">
        <f>'REKOD PRESTASI MURID'!$O$11</f>
        <v>0</v>
      </c>
      <c r="E30" s="70">
        <f>VLOOKUP($I$6,'REKOD PRESTASI MURID'!$A$12:$AD$65,15)</f>
        <v>0</v>
      </c>
      <c r="F30" s="182" t="e">
        <f>VLOOKUP(E30,'DATA PERNYATAAN TAHAP PGUASAAN '!A84:B89,2)</f>
        <v>#N/A</v>
      </c>
      <c r="G30" s="7"/>
      <c r="H30" s="56">
        <v>24</v>
      </c>
      <c r="I30" s="56" t="str">
        <f>'REKOD PRESTASI MURID'!B35</f>
        <v>MOHD SHAZA BIN ABD. JALIL</v>
      </c>
      <c r="J30" s="56" t="str">
        <f t="shared" si="1"/>
        <v>24  MOHD SHAZA BIN ABD. JALIL</v>
      </c>
    </row>
    <row r="31" spans="1:10" hidden="1">
      <c r="A31" s="7"/>
      <c r="B31" s="165"/>
      <c r="C31" s="166"/>
      <c r="D31" s="69">
        <f>'REKOD PRESTASI MURID'!$P$11</f>
        <v>0</v>
      </c>
      <c r="E31" s="70">
        <f>VLOOKUP($I$6,'REKOD PRESTASI MURID'!$A$12:$AD$65,16)</f>
        <v>0</v>
      </c>
      <c r="F31" s="18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2"/>
      <c r="C32" s="73"/>
      <c r="D32" s="69">
        <f>'REKOD PRESTASI MURID'!Q$11</f>
        <v>0</v>
      </c>
      <c r="E32" s="70">
        <f>VLOOKUP($I$6,'REKOD PRESTASI MURID'!$A$12:$AD$65,17)</f>
        <v>0</v>
      </c>
      <c r="F32" s="71" t="e">
        <f>VLOOKUP(E32,'DATA PERNYATAAN TAHAP PGUASAAN '!A100:B105,2)</f>
        <v>#N/A</v>
      </c>
      <c r="G32" s="7"/>
      <c r="H32" s="56">
        <v>26</v>
      </c>
      <c r="I32" s="56" t="str">
        <f>'REKOD PRESTASI MURID'!B37</f>
        <v>NADIA BINTI HASHIM</v>
      </c>
      <c r="J32" s="56" t="str">
        <f t="shared" si="2"/>
        <v>26  NADIA BINTI HASHIM</v>
      </c>
    </row>
    <row r="33" spans="1:10" hidden="1">
      <c r="A33" s="7"/>
      <c r="B33" s="72"/>
      <c r="C33" s="73"/>
      <c r="D33" s="69">
        <f>'REKOD PRESTASI MURID'!$R$11</f>
        <v>0</v>
      </c>
      <c r="E33" s="70">
        <f>VLOOKUP($I$6,'REKOD PRESTASI MURID'!$A$12:$AD$65,18)</f>
        <v>0</v>
      </c>
      <c r="F33" s="71" t="e">
        <f>VLOOKUP(E33,'DATA PERNYATAAN TAHAP PGUASAAN '!A108:B113,2)</f>
        <v>#N/A</v>
      </c>
      <c r="G33" s="7"/>
      <c r="H33" s="56">
        <v>27</v>
      </c>
      <c r="I33" s="56" t="str">
        <f>'REKOD PRESTASI MURID'!B38</f>
        <v>NAGENDRAN A/L MAGENDREN</v>
      </c>
      <c r="J33" s="56" t="str">
        <f t="shared" si="2"/>
        <v>27  NAGENDRAN A/L MAGENDREN</v>
      </c>
    </row>
    <row r="34" spans="1:10" hidden="1">
      <c r="A34" s="7"/>
      <c r="B34" s="72"/>
      <c r="C34" s="73"/>
      <c r="D34" s="69">
        <f>'REKOD PRESTASI MURID'!$S$11</f>
        <v>0</v>
      </c>
      <c r="E34" s="70">
        <f>VLOOKUP($I$6,'REKOD PRESTASI MURID'!$A$12:$AD$65,19)</f>
        <v>0</v>
      </c>
      <c r="F34" s="71" t="e">
        <f>VLOOKUP(E34,'DATA PERNYATAAN TAHAP PGUASAAN '!A116:B121,2)</f>
        <v>#N/A</v>
      </c>
      <c r="G34" s="7"/>
      <c r="H34" s="56">
        <v>28</v>
      </c>
      <c r="I34" s="56" t="str">
        <f>'REKOD PRESTASI MURID'!B39</f>
        <v>NAWI BIN RAZMAN</v>
      </c>
      <c r="J34" s="56" t="str">
        <f t="shared" si="2"/>
        <v>28  NAWI BIN RAZMAN</v>
      </c>
    </row>
    <row r="35" spans="1:10" hidden="1">
      <c r="A35" s="7"/>
      <c r="B35" s="72"/>
      <c r="C35" s="73"/>
      <c r="D35" s="69">
        <f>'REKOD PRESTASI MURID'!$T$11</f>
        <v>0</v>
      </c>
      <c r="E35" s="70">
        <f>VLOOKUP($I$6,'REKOD PRESTASI MURID'!$A$12:$AD$65,20)</f>
        <v>0</v>
      </c>
      <c r="F35" s="71" t="e">
        <f>VLOOKUP(E35,'DATA PERNYATAAN TAHAP PGUASAAN '!A124:B129,2)</f>
        <v>#N/A</v>
      </c>
      <c r="G35" s="7"/>
      <c r="H35" s="56">
        <v>29</v>
      </c>
      <c r="I35" s="56" t="str">
        <f>'REKOD PRESTASI MURID'!B40</f>
        <v>NINA QISTINA BINTI BAHAR</v>
      </c>
      <c r="J35" s="56" t="str">
        <f t="shared" si="2"/>
        <v>29  NINA QISTINA BINTI BAHAR</v>
      </c>
    </row>
    <row r="36" spans="1:10" hidden="1">
      <c r="A36" s="7"/>
      <c r="B36" s="72"/>
      <c r="C36" s="73"/>
      <c r="D36" s="69">
        <f>'REKOD PRESTASI MURID'!$U$11</f>
        <v>0</v>
      </c>
      <c r="E36" s="70">
        <f>VLOOKUP($I$6,'REKOD PRESTASI MURID'!$A$12:$AD$65,21)</f>
        <v>0</v>
      </c>
      <c r="F36" s="71" t="e">
        <f>VLOOKUP(E36,'DATA PERNYATAAN TAHAP PGUASAAN '!A132:B137,2)</f>
        <v>#N/A</v>
      </c>
      <c r="G36" s="7"/>
      <c r="H36" s="56">
        <v>30</v>
      </c>
      <c r="I36" s="56" t="str">
        <f>'REKOD PRESTASI MURID'!B41</f>
        <v>NUR QURSIAH BINTI HARIS</v>
      </c>
      <c r="J36" s="56" t="str">
        <f t="shared" si="2"/>
        <v>30  NUR QURSIAH BINTI HARIS</v>
      </c>
    </row>
    <row r="37" spans="1:10" hidden="1">
      <c r="A37" s="7"/>
      <c r="B37" s="72"/>
      <c r="C37" s="73"/>
      <c r="D37" s="69">
        <f>'REKOD PRESTASI MURID'!$V$11</f>
        <v>0</v>
      </c>
      <c r="E37" s="70">
        <f>VLOOKUP($I$6,'REKOD PRESTASI MURID'!$A$12:$AD$65,22)</f>
        <v>0</v>
      </c>
      <c r="F37" s="71" t="e">
        <f>VLOOKUP(E37,'DATA PERNYATAAN TAHAP PGUASAAN '!A140:B145,2)</f>
        <v>#N/A</v>
      </c>
      <c r="G37" s="7"/>
      <c r="H37" s="56">
        <v>31</v>
      </c>
      <c r="I37" s="56">
        <f>'REKOD PRESTASI MURID'!B42</f>
        <v>0</v>
      </c>
      <c r="J37" s="56" t="str">
        <f t="shared" si="2"/>
        <v/>
      </c>
    </row>
    <row r="38" spans="1:10" hidden="1">
      <c r="A38" s="7"/>
      <c r="B38" s="72"/>
      <c r="C38" s="73"/>
      <c r="D38" s="69">
        <f>'REKOD PRESTASI MURID'!$W$11</f>
        <v>0</v>
      </c>
      <c r="E38" s="70">
        <f>VLOOKUP($I$6,'REKOD PRESTASI MURID'!$A$12:$AD$65,23)</f>
        <v>0</v>
      </c>
      <c r="F38" s="71" t="e">
        <f>VLOOKUP(E38,'DATA PERNYATAAN TAHAP PGUASAAN '!A148:B153,2)</f>
        <v>#N/A</v>
      </c>
      <c r="G38" s="7"/>
      <c r="H38" s="56">
        <v>32</v>
      </c>
      <c r="I38" s="56">
        <f>'REKOD PRESTASI MURID'!B43</f>
        <v>0</v>
      </c>
      <c r="J38" s="56" t="str">
        <f t="shared" si="2"/>
        <v/>
      </c>
    </row>
    <row r="39" spans="1:10" hidden="1">
      <c r="A39" s="7"/>
      <c r="B39" s="72"/>
      <c r="C39" s="73"/>
      <c r="D39" s="69">
        <f>'REKOD PRESTASI MURID'!$X$11</f>
        <v>0</v>
      </c>
      <c r="E39" s="70">
        <f>VLOOKUP($I$6,'REKOD PRESTASI MURID'!$A$12:$AD$65,24)</f>
        <v>0</v>
      </c>
      <c r="F39" s="71" t="e">
        <f>VLOOKUP(E39,'DATA PERNYATAAN TAHAP PGUASAAN '!A156:B161,2)</f>
        <v>#N/A</v>
      </c>
      <c r="G39" s="7"/>
      <c r="H39" s="56">
        <v>33</v>
      </c>
      <c r="I39" s="56">
        <f>'REKOD PRESTASI MURID'!B44</f>
        <v>0</v>
      </c>
      <c r="J39" s="56" t="str">
        <f t="shared" si="2"/>
        <v/>
      </c>
    </row>
    <row r="40" spans="1:10" hidden="1">
      <c r="A40" s="7"/>
      <c r="B40" s="72"/>
      <c r="C40" s="73"/>
      <c r="D40" s="69">
        <f>'REKOD PRESTASI MURID'!$Y$11</f>
        <v>0</v>
      </c>
      <c r="E40" s="70">
        <f>VLOOKUP($I$6,'REKOD PRESTASI MURID'!$A$12:$AD$65,25)</f>
        <v>0</v>
      </c>
      <c r="F40" s="71" t="e">
        <f>VLOOKUP(E40,'DATA PERNYATAAN TAHAP PGUASAAN '!A164:B169,2)</f>
        <v>#N/A</v>
      </c>
      <c r="G40" s="7"/>
      <c r="H40" s="56">
        <v>34</v>
      </c>
      <c r="I40" s="56">
        <f>'REKOD PRESTASI MURID'!B45</f>
        <v>0</v>
      </c>
      <c r="J40" s="56" t="str">
        <f t="shared" si="2"/>
        <v/>
      </c>
    </row>
    <row r="41" spans="1:10" hidden="1">
      <c r="A41" s="7"/>
      <c r="B41" s="72"/>
      <c r="C41" s="73"/>
      <c r="D41" s="69">
        <f>'REKOD PRESTASI MURID'!$Z$11</f>
        <v>0</v>
      </c>
      <c r="E41" s="70">
        <f>VLOOKUP($I$6,'REKOD PRESTASI MURID'!$A$12:$AD$65,26)</f>
        <v>0</v>
      </c>
      <c r="F41" s="71" t="e">
        <f>VLOOKUP(E41,'DATA PERNYATAAN TAHAP PGUASAAN '!A172:B177,2)</f>
        <v>#N/A</v>
      </c>
      <c r="G41" s="7"/>
      <c r="H41" s="56">
        <v>35</v>
      </c>
      <c r="I41" s="56">
        <f>'REKOD PRESTASI MURID'!B46</f>
        <v>0</v>
      </c>
      <c r="J41" s="56" t="str">
        <f t="shared" si="2"/>
        <v/>
      </c>
    </row>
    <row r="42" spans="1:10" hidden="1">
      <c r="A42" s="7"/>
      <c r="B42" s="72"/>
      <c r="C42" s="73"/>
      <c r="D42" s="69">
        <f>'REKOD PRESTASI MURID'!$AA$11</f>
        <v>0</v>
      </c>
      <c r="E42" s="70">
        <f>VLOOKUP($I$6,'REKOD PRESTASI MURID'!$A$12:$AD$65,27)</f>
        <v>0</v>
      </c>
      <c r="F42" s="71" t="e">
        <f>VLOOKUP(E42,'DATA PERNYATAAN TAHAP PGUASAAN '!A180:B185,2)</f>
        <v>#N/A</v>
      </c>
      <c r="G42" s="7"/>
      <c r="H42" s="56">
        <v>36</v>
      </c>
      <c r="I42" s="56">
        <f>'REKOD PRESTASI MURID'!B47</f>
        <v>0</v>
      </c>
      <c r="J42" s="56" t="str">
        <f t="shared" si="2"/>
        <v/>
      </c>
    </row>
    <row r="43" spans="1:10" hidden="1">
      <c r="A43" s="7"/>
      <c r="B43" s="72"/>
      <c r="C43" s="73"/>
      <c r="D43" s="69">
        <f>'REKOD PRESTASI MURID'!$AB$11</f>
        <v>0</v>
      </c>
      <c r="E43" s="70">
        <f>VLOOKUP($I$6,'REKOD PRESTASI MURID'!$A$12:$AD$65,28)</f>
        <v>0</v>
      </c>
      <c r="F43" s="71" t="e">
        <f>VLOOKUP(E43,'DATA PERNYATAAN TAHAP PGUASAAN '!A188:B193,2)</f>
        <v>#N/A</v>
      </c>
      <c r="G43" s="7"/>
      <c r="H43" s="56">
        <v>37</v>
      </c>
      <c r="I43" s="56">
        <f>'REKOD PRESTASI MURID'!B48</f>
        <v>0</v>
      </c>
      <c r="J43" s="56" t="str">
        <f t="shared" si="2"/>
        <v/>
      </c>
    </row>
    <row r="44" spans="1:10" hidden="1">
      <c r="A44" s="7"/>
      <c r="B44" s="74"/>
      <c r="C44" s="75"/>
      <c r="D44" s="69">
        <f>'REKOD PRESTASI MURID'!$AC$11</f>
        <v>0</v>
      </c>
      <c r="E44" s="70">
        <f>VLOOKUP($I$6,'REKOD PRESTASI MURID'!$A$12:$AD$65,29)</f>
        <v>0</v>
      </c>
      <c r="F44" s="71" t="e">
        <f>VLOOKUP(E44,'DATA PERNYATAAN TAHAP PGUASAAN '!A196:B201,2)</f>
        <v>#N/A</v>
      </c>
      <c r="G44" s="7"/>
      <c r="H44" s="56">
        <v>38</v>
      </c>
      <c r="I44" s="56">
        <f>'REKOD PRESTASI MURID'!B49</f>
        <v>0</v>
      </c>
      <c r="J44" s="56" t="str">
        <f t="shared" si="2"/>
        <v/>
      </c>
    </row>
    <row r="45" spans="1:10" s="48" customFormat="1" ht="18">
      <c r="A45" s="7"/>
      <c r="B45" s="76"/>
      <c r="C45" s="76"/>
      <c r="D45" s="77"/>
      <c r="E45" s="78"/>
      <c r="F45" s="79"/>
      <c r="G45" s="7"/>
      <c r="H45" s="56">
        <v>39</v>
      </c>
      <c r="I45" s="56">
        <f>'REKOD PRESTASI MURID'!B50</f>
        <v>0</v>
      </c>
      <c r="J45" s="56" t="str">
        <f t="shared" si="2"/>
        <v/>
      </c>
    </row>
    <row r="46" spans="1:10" s="48" customFormat="1" ht="21.75" hidden="1" customHeight="1">
      <c r="A46" s="80"/>
      <c r="B46" s="81"/>
      <c r="C46" s="81"/>
      <c r="D46" s="82"/>
      <c r="E46" s="83"/>
      <c r="F46" s="84"/>
      <c r="G46" s="80"/>
      <c r="H46" s="56">
        <v>40</v>
      </c>
      <c r="I46" s="56">
        <f>'REKOD PRESTASI MURID'!B51</f>
        <v>0</v>
      </c>
      <c r="J46" s="56" t="str">
        <f t="shared" si="2"/>
        <v/>
      </c>
    </row>
    <row r="47" spans="1:10" s="48" customFormat="1" ht="21.75" customHeight="1">
      <c r="A47" s="80"/>
      <c r="B47" s="81"/>
      <c r="C47" s="81"/>
      <c r="D47" s="85" t="s">
        <v>25</v>
      </c>
      <c r="E47" s="265"/>
      <c r="F47" s="265"/>
      <c r="G47" s="80"/>
      <c r="H47" s="56">
        <v>41</v>
      </c>
      <c r="I47" s="56">
        <f>'REKOD PRESTASI MURID'!B52</f>
        <v>0</v>
      </c>
      <c r="J47" s="56" t="str">
        <f t="shared" si="2"/>
        <v/>
      </c>
    </row>
    <row r="48" spans="1:10" s="49" customFormat="1" ht="22.5" customHeight="1">
      <c r="A48" s="80"/>
      <c r="B48" s="86"/>
      <c r="C48" s="86"/>
      <c r="E48" s="255"/>
      <c r="F48" s="255"/>
      <c r="G48" s="80"/>
      <c r="H48" s="56">
        <v>42</v>
      </c>
      <c r="I48" s="56">
        <f>'REKOD PRESTASI MURID'!B53</f>
        <v>0</v>
      </c>
      <c r="J48" s="56" t="str">
        <f t="shared" si="2"/>
        <v/>
      </c>
    </row>
    <row r="49" spans="1:10" s="49" customFormat="1" ht="21" customHeight="1">
      <c r="A49" s="80"/>
      <c r="B49" s="86"/>
      <c r="C49" s="86"/>
      <c r="D49" s="85"/>
      <c r="E49" s="255"/>
      <c r="F49" s="255"/>
      <c r="G49" s="80"/>
      <c r="H49" s="56">
        <v>43</v>
      </c>
      <c r="I49" s="56">
        <f>'REKOD PRESTASI MURID'!B54</f>
        <v>0</v>
      </c>
      <c r="J49" s="56" t="str">
        <f t="shared" si="2"/>
        <v/>
      </c>
    </row>
    <row r="50" spans="1:10" s="49" customFormat="1">
      <c r="A50" s="80"/>
      <c r="B50" s="80"/>
      <c r="C50" s="80"/>
      <c r="D50" s="80"/>
      <c r="E50" s="80"/>
      <c r="F50" s="80"/>
      <c r="G50" s="80"/>
      <c r="H50" s="56">
        <v>44</v>
      </c>
      <c r="I50" s="56">
        <f>'REKOD PRESTASI MURID'!B55</f>
        <v>0</v>
      </c>
      <c r="J50" s="56" t="str">
        <f t="shared" si="2"/>
        <v/>
      </c>
    </row>
    <row r="51" spans="1:10" hidden="1">
      <c r="H51" s="56">
        <v>45</v>
      </c>
      <c r="I51" s="56">
        <f>'REKOD PRESTASI MURID'!B56</f>
        <v>0</v>
      </c>
      <c r="J51" s="56" t="str">
        <f t="shared" si="2"/>
        <v/>
      </c>
    </row>
    <row r="52" spans="1:10" hidden="1">
      <c r="H52" s="56">
        <v>46</v>
      </c>
      <c r="I52" s="56">
        <f>'REKOD PRESTASI MURID'!B57</f>
        <v>0</v>
      </c>
      <c r="J52" s="56" t="str">
        <f t="shared" si="2"/>
        <v/>
      </c>
    </row>
    <row r="53" spans="1:10" hidden="1">
      <c r="H53" s="56">
        <v>47</v>
      </c>
      <c r="I53" s="56">
        <f>'REKOD PRESTASI MURID'!B58</f>
        <v>0</v>
      </c>
      <c r="J53" s="56" t="str">
        <f t="shared" si="2"/>
        <v/>
      </c>
    </row>
    <row r="54" spans="1:10">
      <c r="H54" s="56">
        <v>48</v>
      </c>
      <c r="I54" s="56">
        <f>'REKOD PRESTASI MURID'!B59</f>
        <v>0</v>
      </c>
      <c r="J54" s="56" t="str">
        <f t="shared" si="2"/>
        <v/>
      </c>
    </row>
    <row r="55" spans="1:10">
      <c r="B55" s="48" t="s">
        <v>26</v>
      </c>
      <c r="F55" s="87" t="s">
        <v>26</v>
      </c>
      <c r="H55" s="56">
        <v>49</v>
      </c>
      <c r="I55" s="56">
        <f>'REKOD PRESTASI MURID'!B60</f>
        <v>0</v>
      </c>
      <c r="J55" s="56" t="str">
        <f t="shared" si="2"/>
        <v/>
      </c>
    </row>
    <row r="56" spans="1:10">
      <c r="B56" s="88" t="str">
        <f>'REKOD PRESTASI MURID'!$D$6</f>
        <v>AZMI HARUN</v>
      </c>
      <c r="C56" s="88"/>
      <c r="D56" s="88"/>
      <c r="E56" s="88"/>
      <c r="F56" s="145" t="str">
        <f>'REKOD PRESTASI MURID'!B70</f>
        <v>HAKIM HUSNI</v>
      </c>
      <c r="H56" s="56">
        <v>50</v>
      </c>
      <c r="I56" s="56">
        <f>'REKOD PRESTASI MURID'!B61</f>
        <v>0</v>
      </c>
      <c r="J56" s="56" t="str">
        <f t="shared" si="2"/>
        <v/>
      </c>
    </row>
    <row r="57" spans="1:10">
      <c r="B57" s="48" t="s">
        <v>27</v>
      </c>
      <c r="F57" s="87" t="str">
        <f>'REKOD PRESTASI MURID'!$B$71</f>
        <v>PENGETUA</v>
      </c>
      <c r="H57" s="56">
        <v>51</v>
      </c>
      <c r="I57" s="56">
        <f>'REKOD PRESTASI MURID'!B62</f>
        <v>0</v>
      </c>
      <c r="J57" s="56" t="str">
        <f t="shared" si="2"/>
        <v/>
      </c>
    </row>
    <row r="58" spans="1:10">
      <c r="B58" s="48" t="str">
        <f>'REKOD PRESTASI MURID'!$B$72</f>
        <v>SMK SUNGAI PELEK</v>
      </c>
      <c r="F58" s="87" t="str">
        <f>'REKOD PRESTASI MURID'!$B$72</f>
        <v>SMK SUNGAI PELEK</v>
      </c>
      <c r="H58" s="56">
        <v>52</v>
      </c>
      <c r="I58" s="56">
        <f>'REKOD PRESTASI MURID'!B63</f>
        <v>0</v>
      </c>
      <c r="J58" s="56" t="str">
        <f t="shared" si="2"/>
        <v/>
      </c>
    </row>
    <row r="59" spans="1:10">
      <c r="B59" s="87"/>
      <c r="C59" s="87"/>
      <c r="D59" s="87"/>
      <c r="E59" s="87"/>
      <c r="H59" s="56">
        <v>53</v>
      </c>
      <c r="I59" s="56">
        <f>'REKOD PRESTASI MURID'!B64</f>
        <v>0</v>
      </c>
      <c r="J59" s="56" t="str">
        <f t="shared" si="2"/>
        <v/>
      </c>
    </row>
    <row r="60" spans="1:10">
      <c r="H60" s="56">
        <v>54</v>
      </c>
      <c r="I60" s="56">
        <f>'REKOD PRESTASI MURID'!B65</f>
        <v>0</v>
      </c>
      <c r="J60" s="56" t="str">
        <f t="shared" si="2"/>
        <v/>
      </c>
    </row>
    <row r="61" spans="1:10" s="48" customFormat="1">
      <c r="G61" s="89"/>
      <c r="H61" s="56">
        <v>55</v>
      </c>
      <c r="I61" s="56">
        <f>'REKOD PRESTASI MURID'!B66</f>
        <v>0</v>
      </c>
      <c r="J61" s="56" t="str">
        <f t="shared" si="2"/>
        <v/>
      </c>
    </row>
    <row r="62" spans="1:10" s="48" customFormat="1">
      <c r="G62" s="89"/>
      <c r="H62" s="56">
        <v>56</v>
      </c>
      <c r="I62" s="56">
        <f>'REKOD PRESTASI MURID'!B67</f>
        <v>0</v>
      </c>
      <c r="J62" s="56" t="str">
        <f t="shared" si="2"/>
        <v/>
      </c>
    </row>
    <row r="63" spans="1:10" s="48" customFormat="1">
      <c r="G63" s="89"/>
      <c r="H63" s="56">
        <v>57</v>
      </c>
      <c r="I63" s="56">
        <f>'REKOD PRESTASI MURID'!B68</f>
        <v>0</v>
      </c>
      <c r="J63" s="56" t="str">
        <f t="shared" si="2"/>
        <v/>
      </c>
    </row>
    <row r="64" spans="1:10" s="48" customFormat="1">
      <c r="G64" s="89"/>
      <c r="H64" s="56">
        <v>58</v>
      </c>
      <c r="I64" s="56"/>
      <c r="J64" s="56"/>
    </row>
    <row r="65" spans="4:10" s="48" customFormat="1">
      <c r="G65" s="89"/>
      <c r="H65" s="56">
        <v>59</v>
      </c>
      <c r="I65" s="56"/>
      <c r="J65" s="56"/>
    </row>
    <row r="66" spans="4:10" s="48" customFormat="1">
      <c r="D66" s="88"/>
      <c r="E66" s="88"/>
      <c r="G66" s="89"/>
      <c r="H66" s="56">
        <v>60</v>
      </c>
      <c r="I66" s="56"/>
      <c r="J66" s="56"/>
    </row>
    <row r="67" spans="4:10" s="48" customFormat="1">
      <c r="G67" s="89"/>
      <c r="H67" s="56">
        <v>61</v>
      </c>
      <c r="I67" s="56"/>
      <c r="J67" s="56"/>
    </row>
    <row r="68" spans="4:10" s="48" customFormat="1">
      <c r="G68" s="89"/>
      <c r="H68" s="56">
        <v>62</v>
      </c>
      <c r="I68" s="56"/>
      <c r="J68" s="56"/>
    </row>
    <row r="69" spans="4:10" s="48" customFormat="1">
      <c r="G69" s="89"/>
      <c r="H69" s="56">
        <v>63</v>
      </c>
      <c r="I69" s="56"/>
      <c r="J69" s="56"/>
    </row>
    <row r="70" spans="4:10" s="48" customFormat="1">
      <c r="G70" s="89"/>
      <c r="H70" s="56">
        <v>64</v>
      </c>
      <c r="I70" s="56"/>
      <c r="J70" s="56"/>
    </row>
    <row r="71" spans="4:10" s="48" customFormat="1">
      <c r="G71" s="89"/>
      <c r="H71" s="56">
        <v>65</v>
      </c>
      <c r="I71" s="56"/>
      <c r="J71" s="56"/>
    </row>
    <row r="72" spans="4:10" s="48" customFormat="1">
      <c r="G72" s="89"/>
      <c r="H72" s="56">
        <v>66</v>
      </c>
      <c r="I72" s="56"/>
      <c r="J72" s="56"/>
    </row>
    <row r="73" spans="4:10">
      <c r="H73" s="56">
        <v>67</v>
      </c>
      <c r="I73" s="56"/>
      <c r="J73" s="56"/>
    </row>
    <row r="74" spans="4:10">
      <c r="H74" s="56">
        <v>68</v>
      </c>
      <c r="I74" s="56"/>
      <c r="J74" s="56"/>
    </row>
    <row r="75" spans="4:10">
      <c r="H75" s="56">
        <v>69</v>
      </c>
      <c r="I75" s="56"/>
      <c r="J75" s="56"/>
    </row>
    <row r="76" spans="4:10">
      <c r="H76" s="92"/>
      <c r="I76" s="93"/>
      <c r="J76" s="48"/>
    </row>
    <row r="77" spans="4:10">
      <c r="H77" s="92"/>
      <c r="I77" s="93"/>
      <c r="J77" s="48"/>
    </row>
    <row r="78" spans="4:10">
      <c r="H78" s="92"/>
      <c r="I78" s="93"/>
      <c r="J78" s="48"/>
    </row>
    <row r="79" spans="4:10">
      <c r="H79" s="92"/>
      <c r="I79" s="93"/>
      <c r="J79" s="48"/>
    </row>
    <row r="80" spans="4:10">
      <c r="H80" s="92"/>
      <c r="I80" s="93"/>
      <c r="J80" s="48"/>
    </row>
    <row r="81" spans="8:10">
      <c r="H81" s="92"/>
      <c r="I81" s="93"/>
      <c r="J81" s="48"/>
    </row>
    <row r="82" spans="8:10">
      <c r="H82" s="92"/>
      <c r="I82" s="93"/>
      <c r="J82" s="48"/>
    </row>
    <row r="83" spans="8:10">
      <c r="H83" s="92"/>
      <c r="I83" s="93"/>
      <c r="J83" s="48"/>
    </row>
    <row r="84" spans="8:10">
      <c r="H84" s="92"/>
      <c r="I84" s="93"/>
      <c r="J84" s="48"/>
    </row>
    <row r="85" spans="8:10">
      <c r="H85" s="92"/>
      <c r="I85" s="93"/>
      <c r="J85" s="48"/>
    </row>
    <row r="86" spans="8:10">
      <c r="H86" s="92"/>
      <c r="I86" s="48"/>
      <c r="J86" s="48"/>
    </row>
    <row r="87" spans="8:10">
      <c r="H87" s="92"/>
      <c r="I87" s="48"/>
      <c r="J87" s="48"/>
    </row>
  </sheetData>
  <mergeCells count="23">
    <mergeCell ref="H4:J4"/>
    <mergeCell ref="B8:C8"/>
    <mergeCell ref="C19:D19"/>
    <mergeCell ref="B1:F1"/>
    <mergeCell ref="B2:F2"/>
    <mergeCell ref="B3:F3"/>
    <mergeCell ref="B4:F4"/>
    <mergeCell ref="E49:F49"/>
    <mergeCell ref="B9:C9"/>
    <mergeCell ref="B10:C10"/>
    <mergeCell ref="B11:C11"/>
    <mergeCell ref="B13:C13"/>
    <mergeCell ref="B17:D17"/>
    <mergeCell ref="E15:E16"/>
    <mergeCell ref="E17:F17"/>
    <mergeCell ref="E47:F47"/>
    <mergeCell ref="E48:F48"/>
    <mergeCell ref="F15:F16"/>
    <mergeCell ref="B15:D16"/>
    <mergeCell ref="C20:C21"/>
    <mergeCell ref="C22:C23"/>
    <mergeCell ref="C24:C25"/>
    <mergeCell ref="B20:B25"/>
  </mergeCells>
  <printOptions horizontalCentered="1"/>
  <pageMargins left="0.23622047244094491" right="0.23622047244094491" top="0.74803149606299213" bottom="0.74803149606299213" header="0.31496062992125984" footer="0.31496062992125984"/>
  <pageSetup paperSize="9" scale="57"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31" zoomScale="91" zoomScaleNormal="91" zoomScaleSheetLayoutView="100" workbookViewId="0">
      <selection activeCell="B43" sqref="B43"/>
    </sheetView>
  </sheetViews>
  <sheetFormatPr defaultRowHeight="14.25" zeroHeight="1"/>
  <cols>
    <col min="1" max="1" width="20.85546875" style="31" customWidth="1"/>
    <col min="2" max="2" width="129.42578125" style="32" customWidth="1"/>
    <col min="3" max="4" width="9.140625" style="31" customWidth="1"/>
    <col min="5" max="5" width="9.140625" style="31" bestFit="1"/>
    <col min="6" max="16384" width="9.140625" style="31"/>
  </cols>
  <sheetData>
    <row r="1" spans="1:9" ht="39.75" customHeight="1">
      <c r="A1" s="33" t="s">
        <v>28</v>
      </c>
      <c r="B1" s="34"/>
    </row>
    <row r="2" spans="1:9">
      <c r="A2" s="35"/>
      <c r="B2" s="36"/>
    </row>
    <row r="3" spans="1:9" ht="30">
      <c r="A3" s="37" t="s">
        <v>23</v>
      </c>
      <c r="B3" s="38" t="s">
        <v>147</v>
      </c>
    </row>
    <row r="4" spans="1:9" ht="31.5">
      <c r="A4" s="39">
        <v>1</v>
      </c>
      <c r="B4" s="225" t="s">
        <v>148</v>
      </c>
    </row>
    <row r="5" spans="1:9" ht="31.5">
      <c r="A5" s="39">
        <v>2</v>
      </c>
      <c r="B5" s="225" t="s">
        <v>149</v>
      </c>
    </row>
    <row r="6" spans="1:9" ht="47.25">
      <c r="A6" s="39">
        <v>3</v>
      </c>
      <c r="B6" s="225" t="s">
        <v>150</v>
      </c>
    </row>
    <row r="7" spans="1:9" ht="31.5">
      <c r="A7" s="39">
        <v>4</v>
      </c>
      <c r="B7" s="225" t="s">
        <v>151</v>
      </c>
    </row>
    <row r="8" spans="1:9" ht="47.25">
      <c r="A8" s="39">
        <v>5</v>
      </c>
      <c r="B8" s="225" t="s">
        <v>152</v>
      </c>
    </row>
    <row r="9" spans="1:9" ht="63">
      <c r="A9" s="39">
        <v>6</v>
      </c>
      <c r="B9" s="225" t="s">
        <v>153</v>
      </c>
    </row>
    <row r="10" spans="1:9">
      <c r="A10" s="35"/>
      <c r="B10" s="36"/>
    </row>
    <row r="11" spans="1:9" ht="30">
      <c r="A11" s="41" t="s">
        <v>23</v>
      </c>
      <c r="B11" s="38" t="s">
        <v>154</v>
      </c>
    </row>
    <row r="12" spans="1:9" ht="63">
      <c r="A12" s="39">
        <v>1</v>
      </c>
      <c r="B12" s="225" t="s">
        <v>155</v>
      </c>
    </row>
    <row r="13" spans="1:9" ht="63">
      <c r="A13" s="39">
        <v>2</v>
      </c>
      <c r="B13" s="225" t="s">
        <v>156</v>
      </c>
    </row>
    <row r="14" spans="1:9" ht="63">
      <c r="A14" s="39">
        <v>3</v>
      </c>
      <c r="B14" s="225" t="s">
        <v>157</v>
      </c>
    </row>
    <row r="15" spans="1:9" ht="63">
      <c r="A15" s="39">
        <v>4</v>
      </c>
      <c r="B15" s="225" t="s">
        <v>158</v>
      </c>
      <c r="I15" s="42"/>
    </row>
    <row r="16" spans="1:9" ht="63">
      <c r="A16" s="39">
        <v>5</v>
      </c>
      <c r="B16" s="225" t="s">
        <v>159</v>
      </c>
    </row>
    <row r="17" spans="1:2" ht="78.75">
      <c r="A17" s="39">
        <v>6</v>
      </c>
      <c r="B17" s="226" t="s">
        <v>160</v>
      </c>
    </row>
    <row r="18" spans="1:2">
      <c r="A18" s="35"/>
      <c r="B18" s="36"/>
    </row>
    <row r="19" spans="1:2" ht="30">
      <c r="A19" s="41" t="s">
        <v>23</v>
      </c>
      <c r="B19" s="38" t="s">
        <v>91</v>
      </c>
    </row>
    <row r="20" spans="1:2" ht="57">
      <c r="A20" s="39">
        <v>1</v>
      </c>
      <c r="B20" s="40" t="s">
        <v>92</v>
      </c>
    </row>
    <row r="21" spans="1:2" ht="57">
      <c r="A21" s="39">
        <v>2</v>
      </c>
      <c r="B21" s="40" t="s">
        <v>93</v>
      </c>
    </row>
    <row r="22" spans="1:2" ht="85.5">
      <c r="A22" s="39">
        <v>3</v>
      </c>
      <c r="B22" s="40" t="s">
        <v>94</v>
      </c>
    </row>
    <row r="23" spans="1:2" ht="85.5">
      <c r="A23" s="39">
        <v>4</v>
      </c>
      <c r="B23" s="40" t="s">
        <v>95</v>
      </c>
    </row>
    <row r="24" spans="1:2" ht="57">
      <c r="A24" s="39">
        <v>5</v>
      </c>
      <c r="B24" s="40" t="s">
        <v>96</v>
      </c>
    </row>
    <row r="25" spans="1:2" ht="42.75">
      <c r="A25" s="39">
        <v>6</v>
      </c>
      <c r="B25" s="40" t="s">
        <v>97</v>
      </c>
    </row>
    <row r="26" spans="1:2"/>
    <row r="27" spans="1:2" ht="30">
      <c r="A27" s="41" t="s">
        <v>23</v>
      </c>
      <c r="B27" s="38" t="s">
        <v>91</v>
      </c>
    </row>
    <row r="28" spans="1:2" ht="57">
      <c r="A28" s="39">
        <v>1</v>
      </c>
      <c r="B28" s="40" t="s">
        <v>92</v>
      </c>
    </row>
    <row r="29" spans="1:2" ht="57">
      <c r="A29" s="39">
        <v>2</v>
      </c>
      <c r="B29" s="40" t="s">
        <v>93</v>
      </c>
    </row>
    <row r="30" spans="1:2" ht="85.5">
      <c r="A30" s="39">
        <v>3</v>
      </c>
      <c r="B30" s="40" t="s">
        <v>94</v>
      </c>
    </row>
    <row r="31" spans="1:2" ht="85.5">
      <c r="A31" s="39">
        <v>4</v>
      </c>
      <c r="B31" s="40" t="s">
        <v>95</v>
      </c>
    </row>
    <row r="32" spans="1:2" ht="57">
      <c r="A32" s="39">
        <v>5</v>
      </c>
      <c r="B32" s="40" t="s">
        <v>96</v>
      </c>
    </row>
    <row r="33" spans="1:2" ht="42.75">
      <c r="A33" s="39">
        <v>6</v>
      </c>
      <c r="B33" s="40" t="s">
        <v>97</v>
      </c>
    </row>
    <row r="34" spans="1:2"/>
    <row r="35" spans="1:2" ht="30">
      <c r="A35" s="41" t="s">
        <v>23</v>
      </c>
      <c r="B35" s="38" t="s">
        <v>106</v>
      </c>
    </row>
    <row r="36" spans="1:2" ht="71.25">
      <c r="A36" s="39">
        <v>1</v>
      </c>
      <c r="B36" s="40" t="s">
        <v>98</v>
      </c>
    </row>
    <row r="37" spans="1:2" ht="71.25">
      <c r="A37" s="39">
        <v>2</v>
      </c>
      <c r="B37" s="40" t="s">
        <v>99</v>
      </c>
    </row>
    <row r="38" spans="1:2" ht="71.25">
      <c r="A38" s="39">
        <v>3</v>
      </c>
      <c r="B38" s="40" t="s">
        <v>100</v>
      </c>
    </row>
    <row r="39" spans="1:2" ht="71.25">
      <c r="A39" s="39">
        <v>4</v>
      </c>
      <c r="B39" s="40" t="s">
        <v>101</v>
      </c>
    </row>
    <row r="40" spans="1:2" ht="71.25">
      <c r="A40" s="39">
        <v>5</v>
      </c>
      <c r="B40" s="40" t="s">
        <v>102</v>
      </c>
    </row>
    <row r="41" spans="1:2" ht="85.5">
      <c r="A41" s="39">
        <v>6</v>
      </c>
      <c r="B41" s="40" t="s">
        <v>103</v>
      </c>
    </row>
    <row r="42" spans="1:2"/>
    <row r="43" spans="1:2" ht="30">
      <c r="A43" s="41" t="s">
        <v>23</v>
      </c>
      <c r="B43" s="38" t="s">
        <v>106</v>
      </c>
    </row>
    <row r="44" spans="1:2" ht="71.25">
      <c r="A44" s="39">
        <v>1</v>
      </c>
      <c r="B44" s="40" t="s">
        <v>98</v>
      </c>
    </row>
    <row r="45" spans="1:2" ht="71.25">
      <c r="A45" s="39">
        <v>2</v>
      </c>
      <c r="B45" s="40" t="s">
        <v>99</v>
      </c>
    </row>
    <row r="46" spans="1:2" ht="71.25">
      <c r="A46" s="39">
        <v>3</v>
      </c>
      <c r="B46" s="40" t="s">
        <v>100</v>
      </c>
    </row>
    <row r="47" spans="1:2" ht="71.25">
      <c r="A47" s="39">
        <v>4</v>
      </c>
      <c r="B47" s="40" t="s">
        <v>101</v>
      </c>
    </row>
    <row r="48" spans="1:2" ht="71.25">
      <c r="A48" s="39">
        <v>5</v>
      </c>
      <c r="B48" s="40" t="s">
        <v>102</v>
      </c>
    </row>
    <row r="49" spans="1:2" ht="85.5">
      <c r="A49" s="39">
        <v>6</v>
      </c>
      <c r="B49" s="40" t="s">
        <v>103</v>
      </c>
    </row>
    <row r="50" spans="1:2"/>
    <row r="51" spans="1:2" ht="30" hidden="1">
      <c r="A51" s="41" t="s">
        <v>23</v>
      </c>
      <c r="B51" s="38"/>
    </row>
    <row r="52" spans="1:2" hidden="1">
      <c r="A52" s="39">
        <v>1</v>
      </c>
      <c r="B52" s="40"/>
    </row>
    <row r="53" spans="1:2" hidden="1">
      <c r="A53" s="39">
        <v>2</v>
      </c>
      <c r="B53" s="40"/>
    </row>
    <row r="54" spans="1:2" hidden="1">
      <c r="A54" s="39">
        <v>3</v>
      </c>
      <c r="B54" s="40"/>
    </row>
    <row r="55" spans="1:2" hidden="1">
      <c r="A55" s="39">
        <v>4</v>
      </c>
      <c r="B55" s="40"/>
    </row>
    <row r="56" spans="1:2" hidden="1">
      <c r="A56" s="39">
        <v>5</v>
      </c>
      <c r="B56" s="40"/>
    </row>
    <row r="57" spans="1:2" hidden="1">
      <c r="A57" s="39">
        <v>6</v>
      </c>
      <c r="B57" s="40"/>
    </row>
    <row r="58" spans="1:2" hidden="1"/>
    <row r="59" spans="1:2" ht="30" hidden="1">
      <c r="A59" s="41" t="s">
        <v>23</v>
      </c>
      <c r="B59" s="38">
        <v>8</v>
      </c>
    </row>
    <row r="60" spans="1:2" hidden="1">
      <c r="A60" s="39">
        <v>1</v>
      </c>
      <c r="B60" s="40"/>
    </row>
    <row r="61" spans="1:2" hidden="1">
      <c r="A61" s="39">
        <v>2</v>
      </c>
      <c r="B61" s="40"/>
    </row>
    <row r="62" spans="1:2" hidden="1">
      <c r="A62" s="39">
        <v>3</v>
      </c>
      <c r="B62" s="40"/>
    </row>
    <row r="63" spans="1:2" hidden="1">
      <c r="A63" s="39">
        <v>4</v>
      </c>
      <c r="B63" s="40"/>
    </row>
    <row r="64" spans="1:2" hidden="1">
      <c r="A64" s="39">
        <v>5</v>
      </c>
      <c r="B64" s="40"/>
    </row>
    <row r="65" spans="1:2" hidden="1">
      <c r="A65" s="39" t="s">
        <v>81</v>
      </c>
      <c r="B65" s="40"/>
    </row>
    <row r="66" spans="1:2" hidden="1"/>
    <row r="67" spans="1:2" ht="30" hidden="1">
      <c r="A67" s="41" t="s">
        <v>23</v>
      </c>
      <c r="B67" s="37"/>
    </row>
    <row r="68" spans="1:2" hidden="1">
      <c r="A68" s="39">
        <v>1</v>
      </c>
      <c r="B68" s="40"/>
    </row>
    <row r="69" spans="1:2" hidden="1">
      <c r="A69" s="39">
        <v>2</v>
      </c>
      <c r="B69" s="45"/>
    </row>
    <row r="70" spans="1:2" hidden="1">
      <c r="A70" s="39">
        <v>3</v>
      </c>
      <c r="B70" s="40"/>
    </row>
    <row r="71" spans="1:2" hidden="1">
      <c r="A71" s="39">
        <v>4</v>
      </c>
      <c r="B71" s="40"/>
    </row>
    <row r="72" spans="1:2" hidden="1">
      <c r="A72" s="39">
        <v>5</v>
      </c>
      <c r="B72" s="40"/>
    </row>
    <row r="73" spans="1:2" hidden="1">
      <c r="A73" s="39">
        <v>6</v>
      </c>
      <c r="B73" s="40"/>
    </row>
    <row r="74" spans="1:2" hidden="1"/>
    <row r="75" spans="1:2" ht="30" hidden="1">
      <c r="A75" s="41" t="s">
        <v>23</v>
      </c>
      <c r="B75" s="38"/>
    </row>
    <row r="76" spans="1:2" hidden="1">
      <c r="A76" s="39">
        <v>1</v>
      </c>
      <c r="B76" s="40"/>
    </row>
    <row r="77" spans="1:2" hidden="1">
      <c r="A77" s="39">
        <v>2</v>
      </c>
      <c r="B77" s="40"/>
    </row>
    <row r="78" spans="1:2" hidden="1">
      <c r="A78" s="39">
        <v>3</v>
      </c>
      <c r="B78" s="40"/>
    </row>
    <row r="79" spans="1:2" hidden="1">
      <c r="A79" s="39">
        <v>4</v>
      </c>
      <c r="B79" s="40"/>
    </row>
    <row r="80" spans="1:2" hidden="1">
      <c r="A80" s="39">
        <v>5</v>
      </c>
      <c r="B80" s="40"/>
    </row>
    <row r="81" spans="1:2" hidden="1">
      <c r="A81" s="39">
        <v>6</v>
      </c>
      <c r="B81" s="40"/>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44"/>
    </row>
    <row r="148" spans="1:2" hidden="1">
      <c r="A148" s="39">
        <v>1</v>
      </c>
      <c r="B148" s="45"/>
    </row>
    <row r="149" spans="1:2" hidden="1">
      <c r="A149" s="39">
        <v>2</v>
      </c>
      <c r="B149" s="45"/>
    </row>
    <row r="150" spans="1:2" hidden="1">
      <c r="A150" s="39">
        <v>3</v>
      </c>
      <c r="B150" s="45"/>
    </row>
    <row r="151" spans="1:2" hidden="1">
      <c r="A151" s="39">
        <v>4</v>
      </c>
      <c r="B151" s="45"/>
    </row>
    <row r="152" spans="1:2" hidden="1">
      <c r="A152" s="39">
        <v>5</v>
      </c>
      <c r="B152" s="45"/>
    </row>
    <row r="153" spans="1:2" hidden="1">
      <c r="A153" s="39">
        <v>6</v>
      </c>
      <c r="B153" s="45"/>
    </row>
    <row r="154" spans="1:2" hidden="1">
      <c r="B154" s="43"/>
    </row>
    <row r="155" spans="1:2" ht="30" hidden="1">
      <c r="A155" s="41" t="s">
        <v>23</v>
      </c>
      <c r="B155" s="44"/>
    </row>
    <row r="156" spans="1:2" hidden="1">
      <c r="A156" s="39">
        <v>1</v>
      </c>
      <c r="B156" s="45"/>
    </row>
    <row r="157" spans="1:2" hidden="1">
      <c r="A157" s="39">
        <v>2</v>
      </c>
      <c r="B157" s="45"/>
    </row>
    <row r="158" spans="1:2" hidden="1">
      <c r="A158" s="39">
        <v>3</v>
      </c>
      <c r="B158" s="45"/>
    </row>
    <row r="159" spans="1:2" hidden="1">
      <c r="A159" s="39">
        <v>4</v>
      </c>
      <c r="B159" s="45"/>
    </row>
    <row r="160" spans="1:2" hidden="1">
      <c r="A160" s="39">
        <v>5</v>
      </c>
      <c r="B160" s="45"/>
    </row>
    <row r="161" spans="1:2" hidden="1">
      <c r="A161" s="39">
        <v>6</v>
      </c>
      <c r="B161" s="45"/>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40" t="s">
        <v>46</v>
      </c>
    </row>
    <row r="204" spans="1:2" ht="15.75">
      <c r="A204" s="39">
        <v>1</v>
      </c>
      <c r="B204" s="222" t="s">
        <v>163</v>
      </c>
    </row>
    <row r="205" spans="1:2" ht="15.75">
      <c r="A205" s="39">
        <v>2</v>
      </c>
      <c r="B205" s="222" t="s">
        <v>164</v>
      </c>
    </row>
    <row r="206" spans="1:2" ht="15.75">
      <c r="A206" s="39">
        <v>3</v>
      </c>
      <c r="B206" s="223" t="s">
        <v>165</v>
      </c>
    </row>
    <row r="207" spans="1:2" ht="31.5">
      <c r="A207" s="39">
        <v>4</v>
      </c>
      <c r="B207" s="223" t="s">
        <v>166</v>
      </c>
    </row>
    <row r="208" spans="1:2" ht="31.5">
      <c r="A208" s="39">
        <v>5</v>
      </c>
      <c r="B208" s="223" t="s">
        <v>167</v>
      </c>
    </row>
    <row r="209" spans="1:2" ht="31.5">
      <c r="A209" s="39">
        <v>6</v>
      </c>
      <c r="B209" s="223" t="s">
        <v>168</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36"/>
  <sheetViews>
    <sheetView showZeros="0" topLeftCell="C2" zoomScale="80" zoomScaleNormal="80" workbookViewId="0">
      <selection activeCell="L7" sqref="L7:L60"/>
    </sheetView>
  </sheetViews>
  <sheetFormatPr defaultColWidth="9.140625" defaultRowHeight="15.75" customHeight="1" zeroHeight="1"/>
  <cols>
    <col min="1" max="1" width="5" style="200" customWidth="1"/>
    <col min="2" max="2" width="39.5703125" style="200" bestFit="1" customWidth="1"/>
    <col min="3" max="3" width="26.28515625" style="200" customWidth="1"/>
    <col min="4" max="4" width="11.42578125" style="217" customWidth="1"/>
    <col min="5" max="5" width="15.28515625" style="200" customWidth="1"/>
    <col min="6" max="6" width="33.5703125" style="200" customWidth="1"/>
    <col min="7" max="7" width="29.42578125" style="200" customWidth="1"/>
    <col min="8" max="8" width="30.140625" style="200" customWidth="1"/>
    <col min="9" max="9" width="28.5703125" style="200" customWidth="1"/>
    <col min="10" max="10" width="28.7109375" style="200" customWidth="1"/>
    <col min="11" max="11" width="20.85546875" style="200" customWidth="1"/>
    <col min="12" max="12" width="16.28515625" style="200" customWidth="1"/>
    <col min="13" max="16384" width="9.140625" style="200"/>
  </cols>
  <sheetData>
    <row r="1" spans="1:12" s="188" customFormat="1" ht="20.100000000000001" customHeight="1">
      <c r="A1" s="185"/>
      <c r="B1" s="186"/>
      <c r="C1" s="280"/>
      <c r="D1" s="280"/>
      <c r="E1" s="280"/>
      <c r="F1" s="280"/>
      <c r="G1" s="187"/>
      <c r="H1" s="187"/>
      <c r="I1" s="187"/>
      <c r="J1" s="187"/>
      <c r="K1" s="187"/>
      <c r="L1" s="187"/>
    </row>
    <row r="2" spans="1:12" s="188" customFormat="1" ht="20.100000000000001" customHeight="1">
      <c r="A2" s="189"/>
      <c r="B2" s="187"/>
      <c r="C2" s="280"/>
      <c r="D2" s="280"/>
      <c r="E2" s="280"/>
      <c r="F2" s="280"/>
      <c r="G2" s="187"/>
      <c r="H2" s="187"/>
      <c r="I2" s="187"/>
      <c r="J2" s="187"/>
      <c r="K2" s="187"/>
      <c r="L2" s="187"/>
    </row>
    <row r="3" spans="1:12" s="188" customFormat="1" ht="20.100000000000001" customHeight="1">
      <c r="A3" s="190"/>
      <c r="B3" s="187"/>
      <c r="C3" s="190"/>
      <c r="D3" s="187"/>
      <c r="E3" s="191"/>
      <c r="F3" s="192"/>
      <c r="G3" s="191"/>
      <c r="H3" s="192"/>
      <c r="I3" s="191"/>
      <c r="J3" s="192"/>
      <c r="K3" s="191"/>
      <c r="L3" s="192"/>
    </row>
    <row r="4" spans="1:12" s="188" customFormat="1" ht="15.75" customHeight="1">
      <c r="A4" s="281" t="s">
        <v>6</v>
      </c>
      <c r="B4" s="281" t="s">
        <v>7</v>
      </c>
      <c r="C4" s="282" t="s">
        <v>8</v>
      </c>
      <c r="D4" s="281" t="s">
        <v>9</v>
      </c>
      <c r="E4" s="283" t="s">
        <v>107</v>
      </c>
      <c r="F4" s="286" t="s">
        <v>108</v>
      </c>
      <c r="G4" s="287"/>
      <c r="H4" s="287"/>
      <c r="I4" s="287"/>
      <c r="J4" s="287"/>
      <c r="K4" s="193"/>
      <c r="L4" s="194"/>
    </row>
    <row r="5" spans="1:12" s="188" customFormat="1" ht="198" customHeight="1">
      <c r="A5" s="281"/>
      <c r="B5" s="281"/>
      <c r="C5" s="282"/>
      <c r="D5" s="281"/>
      <c r="E5" s="284"/>
      <c r="F5" s="195" t="s">
        <v>109</v>
      </c>
      <c r="G5" s="196" t="s">
        <v>110</v>
      </c>
      <c r="H5" s="195" t="s">
        <v>111</v>
      </c>
      <c r="I5" s="196" t="s">
        <v>112</v>
      </c>
      <c r="J5" s="196" t="s">
        <v>113</v>
      </c>
      <c r="K5" s="197" t="s">
        <v>36</v>
      </c>
      <c r="L5" s="288" t="s">
        <v>114</v>
      </c>
    </row>
    <row r="6" spans="1:12">
      <c r="A6" s="281"/>
      <c r="B6" s="281"/>
      <c r="C6" s="282"/>
      <c r="D6" s="281"/>
      <c r="E6" s="285"/>
      <c r="F6" s="198">
        <v>0.2</v>
      </c>
      <c r="G6" s="199">
        <v>0.2</v>
      </c>
      <c r="H6" s="199">
        <v>0.2</v>
      </c>
      <c r="I6" s="199">
        <v>0.2</v>
      </c>
      <c r="J6" s="199">
        <v>0.2</v>
      </c>
      <c r="K6" s="199">
        <v>1</v>
      </c>
      <c r="L6" s="289"/>
    </row>
    <row r="7" spans="1:12" s="188" customFormat="1">
      <c r="A7" s="201">
        <v>1</v>
      </c>
      <c r="B7" s="218" t="str">
        <f>'REKOD PRESTASI MURID'!B12</f>
        <v>AHMAD ADLI BIN ALI</v>
      </c>
      <c r="C7" s="219">
        <f>'REKOD PRESTASI MURID'!C12</f>
        <v>40307162521</v>
      </c>
      <c r="D7" s="220" t="str">
        <f>'REKOD PRESTASI MURID'!D12</f>
        <v>L</v>
      </c>
      <c r="E7" s="202">
        <v>1</v>
      </c>
      <c r="F7" s="202">
        <v>15</v>
      </c>
      <c r="G7" s="202">
        <v>10</v>
      </c>
      <c r="H7" s="202">
        <v>13</v>
      </c>
      <c r="I7" s="202">
        <v>17</v>
      </c>
      <c r="J7" s="202">
        <v>19</v>
      </c>
      <c r="K7" s="201">
        <f t="shared" ref="K7:K38" si="0">IF(B7="","",SUM(F7:J7))</f>
        <v>74</v>
      </c>
      <c r="L7" s="231">
        <f>IF(B7="","",ROUND(0.2*K7,0))</f>
        <v>15</v>
      </c>
    </row>
    <row r="8" spans="1:12" s="188" customFormat="1">
      <c r="A8" s="201">
        <v>2</v>
      </c>
      <c r="B8" s="218" t="str">
        <f>'REKOD PRESTASI MURID'!B13</f>
        <v>AHMAD ISWAZIR BIN KAMARUDDIN ALI</v>
      </c>
      <c r="C8" s="219">
        <f>'REKOD PRESTASI MURID'!C13</f>
        <v>40206162355</v>
      </c>
      <c r="D8" s="220" t="str">
        <f>'REKOD PRESTASI MURID'!D13</f>
        <v>L</v>
      </c>
      <c r="E8" s="202"/>
      <c r="F8" s="202"/>
      <c r="G8" s="202"/>
      <c r="H8" s="202"/>
      <c r="I8" s="202"/>
      <c r="J8" s="202"/>
      <c r="K8" s="201"/>
      <c r="L8" s="231">
        <f t="shared" ref="L8:L60" si="1">IF(B8="","",ROUND(0.2*K8,0))</f>
        <v>0</v>
      </c>
    </row>
    <row r="9" spans="1:12" s="188" customFormat="1">
      <c r="A9" s="201">
        <v>3</v>
      </c>
      <c r="B9" s="218" t="str">
        <f>'REKOD PRESTASI MURID'!B14</f>
        <v>ARINA ARISSA BINTI MUSA</v>
      </c>
      <c r="C9" s="219">
        <f>'REKOD PRESTASI MURID'!C14</f>
        <v>41209022384</v>
      </c>
      <c r="D9" s="220" t="str">
        <f>'REKOD PRESTASI MURID'!D14</f>
        <v>P</v>
      </c>
      <c r="E9" s="202"/>
      <c r="F9" s="202"/>
      <c r="G9" s="202"/>
      <c r="H9" s="202"/>
      <c r="I9" s="202"/>
      <c r="J9" s="202"/>
      <c r="K9" s="201"/>
      <c r="L9" s="231">
        <f t="shared" si="1"/>
        <v>0</v>
      </c>
    </row>
    <row r="10" spans="1:12" s="188" customFormat="1">
      <c r="A10" s="201">
        <v>4</v>
      </c>
      <c r="B10" s="218" t="str">
        <f>'REKOD PRESTASI MURID'!B15</f>
        <v>AZALI BIN MOHD GHAZI</v>
      </c>
      <c r="C10" s="219">
        <f>'REKOD PRESTASI MURID'!C15</f>
        <v>40709072361</v>
      </c>
      <c r="D10" s="220" t="str">
        <f>'REKOD PRESTASI MURID'!D15</f>
        <v>L</v>
      </c>
      <c r="E10" s="202"/>
      <c r="F10" s="202"/>
      <c r="G10" s="202"/>
      <c r="H10" s="202"/>
      <c r="I10" s="202"/>
      <c r="J10" s="202"/>
      <c r="K10" s="201">
        <f t="shared" si="0"/>
        <v>0</v>
      </c>
      <c r="L10" s="231">
        <f t="shared" si="1"/>
        <v>0</v>
      </c>
    </row>
    <row r="11" spans="1:12" s="188" customFormat="1">
      <c r="A11" s="201">
        <v>5</v>
      </c>
      <c r="B11" s="218" t="str">
        <f>'REKOD PRESTASI MURID'!B16</f>
        <v>AZWAN BIN MUSAHAR</v>
      </c>
      <c r="C11" s="219">
        <f>'REKOD PRESTASI MURID'!C16</f>
        <v>41207162357</v>
      </c>
      <c r="D11" s="220" t="str">
        <f>'REKOD PRESTASI MURID'!D16</f>
        <v>L</v>
      </c>
      <c r="E11" s="202"/>
      <c r="F11" s="202"/>
      <c r="G11" s="202"/>
      <c r="H11" s="202"/>
      <c r="I11" s="202"/>
      <c r="J11" s="202"/>
      <c r="K11" s="201">
        <f t="shared" si="0"/>
        <v>0</v>
      </c>
      <c r="L11" s="231">
        <f t="shared" si="1"/>
        <v>0</v>
      </c>
    </row>
    <row r="12" spans="1:12" s="188" customFormat="1">
      <c r="A12" s="201">
        <v>6</v>
      </c>
      <c r="B12" s="218" t="str">
        <f>'REKOD PRESTASI MURID'!B17</f>
        <v>CHAN KOK MENG</v>
      </c>
      <c r="C12" s="219">
        <f>'REKOD PRESTASI MURID'!C17</f>
        <v>41209166359</v>
      </c>
      <c r="D12" s="220" t="str">
        <f>'REKOD PRESTASI MURID'!D17</f>
        <v>L</v>
      </c>
      <c r="E12" s="202"/>
      <c r="F12" s="202"/>
      <c r="G12" s="202"/>
      <c r="H12" s="202"/>
      <c r="I12" s="202"/>
      <c r="J12" s="202"/>
      <c r="K12" s="201">
        <f t="shared" si="0"/>
        <v>0</v>
      </c>
      <c r="L12" s="231">
        <f t="shared" si="1"/>
        <v>0</v>
      </c>
    </row>
    <row r="13" spans="1:12" s="188" customFormat="1">
      <c r="A13" s="201">
        <v>7</v>
      </c>
      <c r="B13" s="218" t="str">
        <f>'REKOD PRESTASI MURID'!B18</f>
        <v>CHONG WEY LOON</v>
      </c>
      <c r="C13" s="219">
        <f>'REKOD PRESTASI MURID'!C18</f>
        <v>41208018957</v>
      </c>
      <c r="D13" s="220" t="str">
        <f>'REKOD PRESTASI MURID'!D18</f>
        <v>L</v>
      </c>
      <c r="E13" s="202"/>
      <c r="F13" s="202"/>
      <c r="G13" s="202"/>
      <c r="H13" s="202"/>
      <c r="I13" s="202"/>
      <c r="J13" s="202"/>
      <c r="K13" s="201">
        <f t="shared" si="0"/>
        <v>0</v>
      </c>
      <c r="L13" s="231">
        <f t="shared" si="1"/>
        <v>0</v>
      </c>
    </row>
    <row r="14" spans="1:12" s="188" customFormat="1">
      <c r="A14" s="201">
        <v>8</v>
      </c>
      <c r="B14" s="218" t="str">
        <f>'REKOD PRESTASI MURID'!B19</f>
        <v>DANIAL IRISH BIN DANIAL RUDIN</v>
      </c>
      <c r="C14" s="219">
        <f>'REKOD PRESTASI MURID'!C19</f>
        <v>41203018933</v>
      </c>
      <c r="D14" s="220" t="str">
        <f>'REKOD PRESTASI MURID'!D19</f>
        <v>L</v>
      </c>
      <c r="E14" s="202"/>
      <c r="F14" s="202"/>
      <c r="G14" s="202"/>
      <c r="H14" s="202"/>
      <c r="I14" s="202"/>
      <c r="J14" s="202"/>
      <c r="K14" s="201">
        <f t="shared" si="0"/>
        <v>0</v>
      </c>
      <c r="L14" s="231">
        <f t="shared" si="1"/>
        <v>0</v>
      </c>
    </row>
    <row r="15" spans="1:12" s="188" customFormat="1">
      <c r="A15" s="201">
        <v>9</v>
      </c>
      <c r="B15" s="218" t="str">
        <f>'REKOD PRESTASI MURID'!B20</f>
        <v>FARIDAH BINTI RAMLAN</v>
      </c>
      <c r="C15" s="219">
        <f>'REKOD PRESTASI MURID'!C20</f>
        <v>41208162564</v>
      </c>
      <c r="D15" s="220" t="str">
        <f>'REKOD PRESTASI MURID'!D20</f>
        <v>P</v>
      </c>
      <c r="E15" s="202"/>
      <c r="F15" s="202"/>
      <c r="G15" s="202"/>
      <c r="H15" s="202"/>
      <c r="I15" s="202"/>
      <c r="J15" s="202"/>
      <c r="K15" s="201">
        <f t="shared" si="0"/>
        <v>0</v>
      </c>
      <c r="L15" s="231">
        <f t="shared" si="1"/>
        <v>0</v>
      </c>
    </row>
    <row r="16" spans="1:12" s="188" customFormat="1">
      <c r="A16" s="201">
        <v>10</v>
      </c>
      <c r="B16" s="218" t="str">
        <f>'REKOD PRESTASI MURID'!B21</f>
        <v>HAFIZ BIN BAHAROM</v>
      </c>
      <c r="C16" s="219">
        <f>'REKOD PRESTASI MURID'!C21</f>
        <v>41209169898</v>
      </c>
      <c r="D16" s="220" t="str">
        <f>'REKOD PRESTASI MURID'!D21</f>
        <v>P</v>
      </c>
      <c r="E16" s="202"/>
      <c r="F16" s="202"/>
      <c r="G16" s="202"/>
      <c r="H16" s="202"/>
      <c r="I16" s="202"/>
      <c r="J16" s="202"/>
      <c r="K16" s="201">
        <f t="shared" si="0"/>
        <v>0</v>
      </c>
      <c r="L16" s="231">
        <f t="shared" si="1"/>
        <v>0</v>
      </c>
    </row>
    <row r="17" spans="1:12" s="188" customFormat="1">
      <c r="A17" s="201">
        <v>11</v>
      </c>
      <c r="B17" s="218" t="str">
        <f>'REKOD PRESTASI MURID'!B22</f>
        <v>HALIM BIN HARUN</v>
      </c>
      <c r="C17" s="219">
        <f>'REKOD PRESTASI MURID'!C22</f>
        <v>41216167867</v>
      </c>
      <c r="D17" s="220" t="str">
        <f>'REKOD PRESTASI MURID'!D22</f>
        <v>L</v>
      </c>
      <c r="E17" s="202"/>
      <c r="F17" s="202"/>
      <c r="G17" s="202"/>
      <c r="H17" s="202"/>
      <c r="I17" s="202"/>
      <c r="J17" s="202"/>
      <c r="K17" s="201">
        <f t="shared" si="0"/>
        <v>0</v>
      </c>
      <c r="L17" s="231">
        <f t="shared" si="1"/>
        <v>0</v>
      </c>
    </row>
    <row r="18" spans="1:12" s="188" customFormat="1">
      <c r="A18" s="201">
        <v>12</v>
      </c>
      <c r="B18" s="218" t="str">
        <f>'REKOD PRESTASI MURID'!B23</f>
        <v>HARLENI  BINTI  ARIF</v>
      </c>
      <c r="C18" s="219">
        <f>'REKOD PRESTASI MURID'!C23</f>
        <v>41219169638</v>
      </c>
      <c r="D18" s="220" t="str">
        <f>'REKOD PRESTASI MURID'!D23</f>
        <v>P</v>
      </c>
      <c r="E18" s="202"/>
      <c r="F18" s="202"/>
      <c r="G18" s="202"/>
      <c r="H18" s="202"/>
      <c r="I18" s="202"/>
      <c r="J18" s="202"/>
      <c r="K18" s="201">
        <f t="shared" si="0"/>
        <v>0</v>
      </c>
      <c r="L18" s="231">
        <f t="shared" si="1"/>
        <v>0</v>
      </c>
    </row>
    <row r="19" spans="1:12" s="188" customFormat="1">
      <c r="A19" s="201">
        <v>13</v>
      </c>
      <c r="B19" s="218" t="str">
        <f>'REKOD PRESTASI MURID'!B24</f>
        <v>HARLINA BINTI SARIP</v>
      </c>
      <c r="C19" s="219">
        <f>'REKOD PRESTASI MURID'!C24</f>
        <v>41229162398</v>
      </c>
      <c r="D19" s="220" t="str">
        <f>'REKOD PRESTASI MURID'!D24</f>
        <v>P</v>
      </c>
      <c r="E19" s="202"/>
      <c r="F19" s="202"/>
      <c r="G19" s="202"/>
      <c r="H19" s="202"/>
      <c r="I19" s="202"/>
      <c r="J19" s="202"/>
      <c r="K19" s="201">
        <f t="shared" si="0"/>
        <v>0</v>
      </c>
      <c r="L19" s="231">
        <f t="shared" si="1"/>
        <v>0</v>
      </c>
    </row>
    <row r="20" spans="1:12" s="188" customFormat="1">
      <c r="A20" s="201">
        <v>14</v>
      </c>
      <c r="B20" s="218" t="str">
        <f>'REKOD PRESTASI MURID'!B25</f>
        <v>HAYATI BINTI MUSA</v>
      </c>
      <c r="C20" s="219">
        <f>'REKOD PRESTASI MURID'!C25</f>
        <v>41203168754</v>
      </c>
      <c r="D20" s="220" t="str">
        <f>'REKOD PRESTASI MURID'!D25</f>
        <v>P</v>
      </c>
      <c r="E20" s="202"/>
      <c r="F20" s="202"/>
      <c r="G20" s="202"/>
      <c r="H20" s="202"/>
      <c r="I20" s="202"/>
      <c r="J20" s="202"/>
      <c r="K20" s="201">
        <f t="shared" si="0"/>
        <v>0</v>
      </c>
      <c r="L20" s="231">
        <f t="shared" si="1"/>
        <v>0</v>
      </c>
    </row>
    <row r="21" spans="1:12" s="188" customFormat="1">
      <c r="A21" s="201">
        <v>15</v>
      </c>
      <c r="B21" s="218" t="str">
        <f>'REKOD PRESTASI MURID'!B26</f>
        <v>IRWAN HASHIM BIN MOHD SUHAILY</v>
      </c>
      <c r="C21" s="219">
        <f>'REKOD PRESTASI MURID'!C26</f>
        <v>41206162335</v>
      </c>
      <c r="D21" s="220" t="str">
        <f>'REKOD PRESTASI MURID'!D26</f>
        <v>L</v>
      </c>
      <c r="E21" s="202"/>
      <c r="F21" s="202"/>
      <c r="G21" s="202"/>
      <c r="H21" s="202"/>
      <c r="I21" s="202"/>
      <c r="J21" s="202"/>
      <c r="K21" s="201">
        <f t="shared" si="0"/>
        <v>0</v>
      </c>
      <c r="L21" s="231">
        <f t="shared" si="1"/>
        <v>0</v>
      </c>
    </row>
    <row r="22" spans="1:12" s="188" customFormat="1">
      <c r="A22" s="201">
        <v>16</v>
      </c>
      <c r="B22" s="218" t="str">
        <f>'REKOD PRESTASI MURID'!B27</f>
        <v>ISMAIL ALIFF BIN AZIZ</v>
      </c>
      <c r="C22" s="219">
        <f>'REKOD PRESTASI MURID'!C27</f>
        <v>41209166267</v>
      </c>
      <c r="D22" s="220" t="str">
        <f>'REKOD PRESTASI MURID'!D27</f>
        <v>L</v>
      </c>
      <c r="E22" s="202"/>
      <c r="F22" s="202"/>
      <c r="G22" s="202"/>
      <c r="H22" s="202"/>
      <c r="I22" s="202"/>
      <c r="J22" s="202"/>
      <c r="K22" s="201">
        <f t="shared" si="0"/>
        <v>0</v>
      </c>
      <c r="L22" s="231">
        <f t="shared" si="1"/>
        <v>0</v>
      </c>
    </row>
    <row r="23" spans="1:12" s="188" customFormat="1">
      <c r="A23" s="201">
        <v>17</v>
      </c>
      <c r="B23" s="218" t="str">
        <f>'REKOD PRESTASI MURID'!B28</f>
        <v>JAMIL BIN JAMALUDIN</v>
      </c>
      <c r="C23" s="219">
        <f>'REKOD PRESTASI MURID'!C28</f>
        <v>41211166993</v>
      </c>
      <c r="D23" s="220" t="str">
        <f>'REKOD PRESTASI MURID'!D28</f>
        <v>L</v>
      </c>
      <c r="E23" s="202"/>
      <c r="F23" s="202"/>
      <c r="G23" s="202"/>
      <c r="H23" s="202"/>
      <c r="I23" s="202"/>
      <c r="J23" s="202"/>
      <c r="K23" s="201">
        <f t="shared" si="0"/>
        <v>0</v>
      </c>
      <c r="L23" s="231">
        <f t="shared" si="1"/>
        <v>0</v>
      </c>
    </row>
    <row r="24" spans="1:12" s="188" customFormat="1">
      <c r="A24" s="201">
        <v>18</v>
      </c>
      <c r="B24" s="218" t="str">
        <f>'REKOD PRESTASI MURID'!B29</f>
        <v>KAMARIAH BINTI YASSIN</v>
      </c>
      <c r="C24" s="219">
        <f>'REKOD PRESTASI MURID'!C29</f>
        <v>41236161248</v>
      </c>
      <c r="D24" s="220" t="str">
        <f>'REKOD PRESTASI MURID'!D29</f>
        <v>P</v>
      </c>
      <c r="E24" s="202"/>
      <c r="F24" s="202"/>
      <c r="G24" s="202"/>
      <c r="H24" s="202"/>
      <c r="I24" s="202"/>
      <c r="J24" s="202"/>
      <c r="K24" s="201">
        <f t="shared" si="0"/>
        <v>0</v>
      </c>
      <c r="L24" s="231">
        <f t="shared" si="1"/>
        <v>0</v>
      </c>
    </row>
    <row r="25" spans="1:12" s="188" customFormat="1">
      <c r="A25" s="201">
        <v>19</v>
      </c>
      <c r="B25" s="218" t="str">
        <f>'REKOD PRESTASI MURID'!B30</f>
        <v>KARIM DANISH BIN ABU BAKAR</v>
      </c>
      <c r="C25" s="219">
        <f>'REKOD PRESTASI MURID'!C30</f>
        <v>41223161353</v>
      </c>
      <c r="D25" s="220" t="str">
        <f>'REKOD PRESTASI MURID'!D30</f>
        <v>L</v>
      </c>
      <c r="E25" s="202"/>
      <c r="F25" s="202"/>
      <c r="G25" s="202"/>
      <c r="H25" s="202"/>
      <c r="I25" s="202"/>
      <c r="J25" s="202"/>
      <c r="K25" s="201">
        <f t="shared" si="0"/>
        <v>0</v>
      </c>
      <c r="L25" s="231">
        <f t="shared" si="1"/>
        <v>0</v>
      </c>
    </row>
    <row r="26" spans="1:12" s="188" customFormat="1">
      <c r="A26" s="201">
        <v>20</v>
      </c>
      <c r="B26" s="218" t="str">
        <f>'REKOD PRESTASI MURID'!B31</f>
        <v>KHARIL YUSRI BIN TAHUR</v>
      </c>
      <c r="C26" s="219">
        <f>'REKOD PRESTASI MURID'!C31</f>
        <v>41225169897</v>
      </c>
      <c r="D26" s="220" t="str">
        <f>'REKOD PRESTASI MURID'!D31</f>
        <v>L</v>
      </c>
      <c r="E26" s="202"/>
      <c r="F26" s="202"/>
      <c r="G26" s="202"/>
      <c r="H26" s="202"/>
      <c r="I26" s="202"/>
      <c r="J26" s="202"/>
      <c r="K26" s="201">
        <f t="shared" si="0"/>
        <v>0</v>
      </c>
      <c r="L26" s="231">
        <f t="shared" si="1"/>
        <v>0</v>
      </c>
    </row>
    <row r="27" spans="1:12" s="188" customFormat="1">
      <c r="A27" s="201">
        <v>21</v>
      </c>
      <c r="B27" s="218" t="str">
        <f>'REKOD PRESTASI MURID'!B32</f>
        <v xml:space="preserve">LAILATUL QARI BINTI KARIM </v>
      </c>
      <c r="C27" s="219">
        <f>'REKOD PRESTASI MURID'!C32</f>
        <v>41216163696</v>
      </c>
      <c r="D27" s="220" t="str">
        <f>'REKOD PRESTASI MURID'!D32</f>
        <v>P</v>
      </c>
      <c r="E27" s="202"/>
      <c r="F27" s="202"/>
      <c r="G27" s="202"/>
      <c r="H27" s="202"/>
      <c r="I27" s="202"/>
      <c r="J27" s="202"/>
      <c r="K27" s="201">
        <f t="shared" si="0"/>
        <v>0</v>
      </c>
      <c r="L27" s="231">
        <f t="shared" si="1"/>
        <v>0</v>
      </c>
    </row>
    <row r="28" spans="1:12" s="188" customFormat="1">
      <c r="A28" s="201">
        <v>22</v>
      </c>
      <c r="B28" s="218" t="str">
        <f>'REKOD PRESTASI MURID'!B33</f>
        <v>LIZA BINTI OTHMAN</v>
      </c>
      <c r="C28" s="219">
        <f>'REKOD PRESTASI MURID'!C33</f>
        <v>41227163424</v>
      </c>
      <c r="D28" s="220" t="str">
        <f>'REKOD PRESTASI MURID'!D33</f>
        <v>P</v>
      </c>
      <c r="E28" s="202"/>
      <c r="F28" s="202"/>
      <c r="G28" s="202"/>
      <c r="H28" s="202"/>
      <c r="I28" s="202"/>
      <c r="J28" s="202"/>
      <c r="K28" s="201">
        <f t="shared" si="0"/>
        <v>0</v>
      </c>
      <c r="L28" s="231">
        <f t="shared" si="1"/>
        <v>0</v>
      </c>
    </row>
    <row r="29" spans="1:12" s="188" customFormat="1">
      <c r="A29" s="201">
        <v>23</v>
      </c>
      <c r="B29" s="218" t="str">
        <f>'REKOD PRESTASI MURID'!B34</f>
        <v>MOHD ESWARAN BIN EZWAN</v>
      </c>
      <c r="C29" s="219">
        <f>'REKOD PRESTASI MURID'!C34</f>
        <v>41228166363</v>
      </c>
      <c r="D29" s="220" t="str">
        <f>'REKOD PRESTASI MURID'!D34</f>
        <v>L</v>
      </c>
      <c r="E29" s="202"/>
      <c r="F29" s="202"/>
      <c r="G29" s="202"/>
      <c r="H29" s="202"/>
      <c r="I29" s="202"/>
      <c r="J29" s="202"/>
      <c r="K29" s="201">
        <f t="shared" si="0"/>
        <v>0</v>
      </c>
      <c r="L29" s="231">
        <f t="shared" si="1"/>
        <v>0</v>
      </c>
    </row>
    <row r="30" spans="1:12" s="188" customFormat="1">
      <c r="A30" s="201">
        <v>24</v>
      </c>
      <c r="B30" s="218" t="str">
        <f>'REKOD PRESTASI MURID'!B35</f>
        <v>MOHD SHAZA BIN ABD. JALIL</v>
      </c>
      <c r="C30" s="219">
        <f>'REKOD PRESTASI MURID'!C35</f>
        <v>41213169763</v>
      </c>
      <c r="D30" s="220" t="str">
        <f>'REKOD PRESTASI MURID'!D35</f>
        <v>L</v>
      </c>
      <c r="E30" s="202"/>
      <c r="F30" s="202"/>
      <c r="G30" s="202"/>
      <c r="H30" s="202"/>
      <c r="I30" s="202"/>
      <c r="J30" s="202"/>
      <c r="K30" s="201">
        <f t="shared" si="0"/>
        <v>0</v>
      </c>
      <c r="L30" s="231">
        <f t="shared" si="1"/>
        <v>0</v>
      </c>
    </row>
    <row r="31" spans="1:12" s="188" customFormat="1">
      <c r="A31" s="201">
        <v>25</v>
      </c>
      <c r="B31" s="218" t="str">
        <f>'REKOD PRESTASI MURID'!B36</f>
        <v>MUHD. NIZAM BIN KARIM JUNIOR</v>
      </c>
      <c r="C31" s="219">
        <f>'REKOD PRESTASI MURID'!C36</f>
        <v>41223084543</v>
      </c>
      <c r="D31" s="220" t="str">
        <f>'REKOD PRESTASI MURID'!D36</f>
        <v>L</v>
      </c>
      <c r="E31" s="202"/>
      <c r="F31" s="202"/>
      <c r="G31" s="202"/>
      <c r="H31" s="202"/>
      <c r="I31" s="202"/>
      <c r="J31" s="202"/>
      <c r="K31" s="201">
        <f t="shared" si="0"/>
        <v>0</v>
      </c>
      <c r="L31" s="231">
        <f t="shared" si="1"/>
        <v>0</v>
      </c>
    </row>
    <row r="32" spans="1:12" s="188" customFormat="1">
      <c r="A32" s="201">
        <v>26</v>
      </c>
      <c r="B32" s="218" t="str">
        <f>'REKOD PRESTASI MURID'!B37</f>
        <v>NADIA BINTI HASHIM</v>
      </c>
      <c r="C32" s="219">
        <f>'REKOD PRESTASI MURID'!C37</f>
        <v>41213162346</v>
      </c>
      <c r="D32" s="220" t="str">
        <f>'REKOD PRESTASI MURID'!D37</f>
        <v>P</v>
      </c>
      <c r="E32" s="202"/>
      <c r="F32" s="202"/>
      <c r="G32" s="202"/>
      <c r="H32" s="202"/>
      <c r="I32" s="202"/>
      <c r="J32" s="202"/>
      <c r="K32" s="201">
        <f t="shared" si="0"/>
        <v>0</v>
      </c>
      <c r="L32" s="231">
        <f t="shared" si="1"/>
        <v>0</v>
      </c>
    </row>
    <row r="33" spans="1:12" s="188" customFormat="1">
      <c r="A33" s="201">
        <v>27</v>
      </c>
      <c r="B33" s="218" t="str">
        <f>'REKOD PRESTASI MURID'!B38</f>
        <v>NAGENDRAN A/L MAGENDREN</v>
      </c>
      <c r="C33" s="219">
        <f>'REKOD PRESTASI MURID'!C38</f>
        <v>41224162457</v>
      </c>
      <c r="D33" s="220" t="str">
        <f>'REKOD PRESTASI MURID'!D38</f>
        <v>L</v>
      </c>
      <c r="E33" s="202"/>
      <c r="F33" s="202"/>
      <c r="G33" s="202"/>
      <c r="H33" s="202"/>
      <c r="I33" s="202"/>
      <c r="J33" s="202"/>
      <c r="K33" s="201">
        <f t="shared" si="0"/>
        <v>0</v>
      </c>
      <c r="L33" s="231">
        <f t="shared" si="1"/>
        <v>0</v>
      </c>
    </row>
    <row r="34" spans="1:12" s="188" customFormat="1">
      <c r="A34" s="201">
        <v>28</v>
      </c>
      <c r="B34" s="218" t="str">
        <f>'REKOD PRESTASI MURID'!B39</f>
        <v>NAWI BIN RAZMAN</v>
      </c>
      <c r="C34" s="219">
        <f>'REKOD PRESTASI MURID'!C39</f>
        <v>41213032349</v>
      </c>
      <c r="D34" s="220" t="str">
        <f>'REKOD PRESTASI MURID'!D39</f>
        <v>L</v>
      </c>
      <c r="E34" s="202"/>
      <c r="F34" s="202"/>
      <c r="G34" s="202"/>
      <c r="H34" s="202"/>
      <c r="I34" s="202"/>
      <c r="J34" s="202"/>
      <c r="K34" s="201">
        <f t="shared" si="0"/>
        <v>0</v>
      </c>
      <c r="L34" s="231">
        <f t="shared" si="1"/>
        <v>0</v>
      </c>
    </row>
    <row r="35" spans="1:12" s="188" customFormat="1">
      <c r="A35" s="201">
        <v>29</v>
      </c>
      <c r="B35" s="218" t="str">
        <f>'REKOD PRESTASI MURID'!B40</f>
        <v>NINA QISTINA BINTI BAHAR</v>
      </c>
      <c r="C35" s="219">
        <f>'REKOD PRESTASI MURID'!C40</f>
        <v>41223032398</v>
      </c>
      <c r="D35" s="220" t="str">
        <f>'REKOD PRESTASI MURID'!D40</f>
        <v>P</v>
      </c>
      <c r="E35" s="202"/>
      <c r="F35" s="202"/>
      <c r="G35" s="202"/>
      <c r="H35" s="202"/>
      <c r="I35" s="202"/>
      <c r="J35" s="202"/>
      <c r="K35" s="201">
        <f t="shared" si="0"/>
        <v>0</v>
      </c>
      <c r="L35" s="231">
        <f t="shared" si="1"/>
        <v>0</v>
      </c>
    </row>
    <row r="36" spans="1:12" s="188" customFormat="1">
      <c r="A36" s="201">
        <v>30</v>
      </c>
      <c r="B36" s="218" t="str">
        <f>'REKOD PRESTASI MURID'!B41</f>
        <v>NUR QURSIAH BINTI HARIS</v>
      </c>
      <c r="C36" s="219">
        <f>'REKOD PRESTASI MURID'!C41</f>
        <v>41213125024</v>
      </c>
      <c r="D36" s="220" t="str">
        <f>'REKOD PRESTASI MURID'!D41</f>
        <v>P</v>
      </c>
      <c r="E36" s="202"/>
      <c r="F36" s="202"/>
      <c r="G36" s="202"/>
      <c r="H36" s="202"/>
      <c r="I36" s="202"/>
      <c r="J36" s="202"/>
      <c r="K36" s="201">
        <f t="shared" si="0"/>
        <v>0</v>
      </c>
      <c r="L36" s="231">
        <f t="shared" si="1"/>
        <v>0</v>
      </c>
    </row>
    <row r="37" spans="1:12" s="188" customFormat="1">
      <c r="A37" s="201">
        <v>31</v>
      </c>
      <c r="B37" s="218">
        <f>'REKOD PRESTASI MURID'!B42</f>
        <v>0</v>
      </c>
      <c r="C37" s="219">
        <f>'REKOD PRESTASI MURID'!C42</f>
        <v>0</v>
      </c>
      <c r="D37" s="220">
        <f>'REKOD PRESTASI MURID'!D42</f>
        <v>0</v>
      </c>
      <c r="E37" s="202"/>
      <c r="F37" s="202"/>
      <c r="G37" s="202"/>
      <c r="H37" s="202"/>
      <c r="I37" s="202"/>
      <c r="J37" s="202"/>
      <c r="K37" s="201">
        <f t="shared" si="0"/>
        <v>0</v>
      </c>
      <c r="L37" s="231">
        <f t="shared" si="1"/>
        <v>0</v>
      </c>
    </row>
    <row r="38" spans="1:12" s="188" customFormat="1">
      <c r="A38" s="201">
        <v>32</v>
      </c>
      <c r="B38" s="218">
        <f>'REKOD PRESTASI MURID'!B43</f>
        <v>0</v>
      </c>
      <c r="C38" s="219">
        <f>'REKOD PRESTASI MURID'!C43</f>
        <v>0</v>
      </c>
      <c r="D38" s="220">
        <f>'REKOD PRESTASI MURID'!D43</f>
        <v>0</v>
      </c>
      <c r="E38" s="202"/>
      <c r="F38" s="202"/>
      <c r="G38" s="202"/>
      <c r="H38" s="202"/>
      <c r="I38" s="202"/>
      <c r="J38" s="202"/>
      <c r="K38" s="201">
        <f t="shared" si="0"/>
        <v>0</v>
      </c>
      <c r="L38" s="231">
        <f t="shared" si="1"/>
        <v>0</v>
      </c>
    </row>
    <row r="39" spans="1:12" s="188" customFormat="1">
      <c r="A39" s="201">
        <v>33</v>
      </c>
      <c r="B39" s="218">
        <f>'REKOD PRESTASI MURID'!B44</f>
        <v>0</v>
      </c>
      <c r="C39" s="219">
        <f>'REKOD PRESTASI MURID'!C44</f>
        <v>0</v>
      </c>
      <c r="D39" s="220">
        <f>'REKOD PRESTASI MURID'!D44</f>
        <v>0</v>
      </c>
      <c r="E39" s="202"/>
      <c r="F39" s="202"/>
      <c r="G39" s="202"/>
      <c r="H39" s="202"/>
      <c r="I39" s="202"/>
      <c r="J39" s="202"/>
      <c r="K39" s="201">
        <f t="shared" ref="K39:K60" si="2">IF(B39="","",SUM(F39:J39))</f>
        <v>0</v>
      </c>
      <c r="L39" s="231">
        <f t="shared" si="1"/>
        <v>0</v>
      </c>
    </row>
    <row r="40" spans="1:12" s="188" customFormat="1">
      <c r="A40" s="201">
        <v>34</v>
      </c>
      <c r="B40" s="218">
        <f>'REKOD PRESTASI MURID'!B45</f>
        <v>0</v>
      </c>
      <c r="C40" s="219">
        <f>'REKOD PRESTASI MURID'!C45</f>
        <v>0</v>
      </c>
      <c r="D40" s="220">
        <f>'REKOD PRESTASI MURID'!D45</f>
        <v>0</v>
      </c>
      <c r="E40" s="202"/>
      <c r="F40" s="202"/>
      <c r="G40" s="202"/>
      <c r="H40" s="202"/>
      <c r="I40" s="202"/>
      <c r="J40" s="202"/>
      <c r="K40" s="201">
        <f t="shared" si="2"/>
        <v>0</v>
      </c>
      <c r="L40" s="231">
        <f t="shared" si="1"/>
        <v>0</v>
      </c>
    </row>
    <row r="41" spans="1:12" s="188" customFormat="1">
      <c r="A41" s="201">
        <v>35</v>
      </c>
      <c r="B41" s="218">
        <f>'REKOD PRESTASI MURID'!B46</f>
        <v>0</v>
      </c>
      <c r="C41" s="219">
        <f>'REKOD PRESTASI MURID'!C46</f>
        <v>0</v>
      </c>
      <c r="D41" s="220">
        <f>'REKOD PRESTASI MURID'!D46</f>
        <v>0</v>
      </c>
      <c r="E41" s="202"/>
      <c r="F41" s="202"/>
      <c r="G41" s="202"/>
      <c r="H41" s="202"/>
      <c r="I41" s="202"/>
      <c r="J41" s="202"/>
      <c r="K41" s="201">
        <f t="shared" si="2"/>
        <v>0</v>
      </c>
      <c r="L41" s="231">
        <f t="shared" si="1"/>
        <v>0</v>
      </c>
    </row>
    <row r="42" spans="1:12" s="188" customFormat="1">
      <c r="A42" s="201">
        <v>36</v>
      </c>
      <c r="B42" s="218">
        <f>'REKOD PRESTASI MURID'!B47</f>
        <v>0</v>
      </c>
      <c r="C42" s="219">
        <f>'REKOD PRESTASI MURID'!C47</f>
        <v>0</v>
      </c>
      <c r="D42" s="220">
        <f>'REKOD PRESTASI MURID'!D47</f>
        <v>0</v>
      </c>
      <c r="E42" s="202"/>
      <c r="F42" s="202"/>
      <c r="G42" s="202"/>
      <c r="H42" s="202"/>
      <c r="I42" s="202"/>
      <c r="J42" s="202"/>
      <c r="K42" s="201">
        <f t="shared" si="2"/>
        <v>0</v>
      </c>
      <c r="L42" s="231">
        <f t="shared" si="1"/>
        <v>0</v>
      </c>
    </row>
    <row r="43" spans="1:12" s="188" customFormat="1">
      <c r="A43" s="201">
        <v>37</v>
      </c>
      <c r="B43" s="218">
        <f>'REKOD PRESTASI MURID'!B48</f>
        <v>0</v>
      </c>
      <c r="C43" s="219">
        <f>'REKOD PRESTASI MURID'!C48</f>
        <v>0</v>
      </c>
      <c r="D43" s="220">
        <f>'REKOD PRESTASI MURID'!D48</f>
        <v>0</v>
      </c>
      <c r="E43" s="202"/>
      <c r="F43" s="202"/>
      <c r="G43" s="202"/>
      <c r="H43" s="202"/>
      <c r="I43" s="202"/>
      <c r="J43" s="202"/>
      <c r="K43" s="201">
        <f t="shared" si="2"/>
        <v>0</v>
      </c>
      <c r="L43" s="231">
        <f t="shared" si="1"/>
        <v>0</v>
      </c>
    </row>
    <row r="44" spans="1:12" s="188" customFormat="1">
      <c r="A44" s="201">
        <v>38</v>
      </c>
      <c r="B44" s="218">
        <f>'REKOD PRESTASI MURID'!B49</f>
        <v>0</v>
      </c>
      <c r="C44" s="219">
        <f>'REKOD PRESTASI MURID'!C49</f>
        <v>0</v>
      </c>
      <c r="D44" s="220">
        <f>'REKOD PRESTASI MURID'!D49</f>
        <v>0</v>
      </c>
      <c r="E44" s="202"/>
      <c r="F44" s="202"/>
      <c r="G44" s="202"/>
      <c r="H44" s="202"/>
      <c r="I44" s="202"/>
      <c r="J44" s="202"/>
      <c r="K44" s="201">
        <f t="shared" si="2"/>
        <v>0</v>
      </c>
      <c r="L44" s="231">
        <f t="shared" si="1"/>
        <v>0</v>
      </c>
    </row>
    <row r="45" spans="1:12" s="188" customFormat="1">
      <c r="A45" s="201">
        <v>39</v>
      </c>
      <c r="B45" s="218">
        <f>'REKOD PRESTASI MURID'!B50</f>
        <v>0</v>
      </c>
      <c r="C45" s="219">
        <f>'REKOD PRESTASI MURID'!C50</f>
        <v>0</v>
      </c>
      <c r="D45" s="220">
        <f>'REKOD PRESTASI MURID'!D50</f>
        <v>0</v>
      </c>
      <c r="E45" s="202"/>
      <c r="F45" s="202"/>
      <c r="G45" s="202"/>
      <c r="H45" s="202"/>
      <c r="I45" s="202"/>
      <c r="J45" s="202"/>
      <c r="K45" s="201">
        <f t="shared" si="2"/>
        <v>0</v>
      </c>
      <c r="L45" s="231">
        <f t="shared" si="1"/>
        <v>0</v>
      </c>
    </row>
    <row r="46" spans="1:12" s="188" customFormat="1">
      <c r="A46" s="201">
        <v>40</v>
      </c>
      <c r="B46" s="218">
        <f>'REKOD PRESTASI MURID'!B51</f>
        <v>0</v>
      </c>
      <c r="C46" s="219">
        <f>'REKOD PRESTASI MURID'!C51</f>
        <v>0</v>
      </c>
      <c r="D46" s="220">
        <f>'REKOD PRESTASI MURID'!D51</f>
        <v>0</v>
      </c>
      <c r="E46" s="202"/>
      <c r="F46" s="202"/>
      <c r="G46" s="202"/>
      <c r="H46" s="202"/>
      <c r="I46" s="202"/>
      <c r="J46" s="202"/>
      <c r="K46" s="201">
        <f t="shared" si="2"/>
        <v>0</v>
      </c>
      <c r="L46" s="231">
        <f t="shared" si="1"/>
        <v>0</v>
      </c>
    </row>
    <row r="47" spans="1:12" s="188" customFormat="1">
      <c r="A47" s="201">
        <v>41</v>
      </c>
      <c r="B47" s="218">
        <f>'REKOD PRESTASI MURID'!B52</f>
        <v>0</v>
      </c>
      <c r="C47" s="219">
        <f>'REKOD PRESTASI MURID'!C52</f>
        <v>0</v>
      </c>
      <c r="D47" s="220">
        <f>'REKOD PRESTASI MURID'!D52</f>
        <v>0</v>
      </c>
      <c r="E47" s="202"/>
      <c r="F47" s="202"/>
      <c r="G47" s="202"/>
      <c r="H47" s="202"/>
      <c r="I47" s="202"/>
      <c r="J47" s="202"/>
      <c r="K47" s="201">
        <f t="shared" si="2"/>
        <v>0</v>
      </c>
      <c r="L47" s="231">
        <f t="shared" si="1"/>
        <v>0</v>
      </c>
    </row>
    <row r="48" spans="1:12" s="188" customFormat="1">
      <c r="A48" s="201">
        <v>42</v>
      </c>
      <c r="B48" s="218">
        <f>'REKOD PRESTASI MURID'!B53</f>
        <v>0</v>
      </c>
      <c r="C48" s="219">
        <f>'REKOD PRESTASI MURID'!C53</f>
        <v>0</v>
      </c>
      <c r="D48" s="220">
        <f>'REKOD PRESTASI MURID'!D53</f>
        <v>0</v>
      </c>
      <c r="E48" s="202"/>
      <c r="F48" s="202"/>
      <c r="G48" s="202"/>
      <c r="H48" s="202"/>
      <c r="I48" s="202"/>
      <c r="J48" s="202"/>
      <c r="K48" s="201">
        <f t="shared" si="2"/>
        <v>0</v>
      </c>
      <c r="L48" s="231">
        <f t="shared" si="1"/>
        <v>0</v>
      </c>
    </row>
    <row r="49" spans="1:12" s="188" customFormat="1">
      <c r="A49" s="201">
        <v>43</v>
      </c>
      <c r="B49" s="218">
        <f>'REKOD PRESTASI MURID'!B54</f>
        <v>0</v>
      </c>
      <c r="C49" s="219">
        <f>'REKOD PRESTASI MURID'!C54</f>
        <v>0</v>
      </c>
      <c r="D49" s="220">
        <f>'REKOD PRESTASI MURID'!D54</f>
        <v>0</v>
      </c>
      <c r="E49" s="202"/>
      <c r="F49" s="202"/>
      <c r="G49" s="202"/>
      <c r="H49" s="202"/>
      <c r="I49" s="202"/>
      <c r="J49" s="202"/>
      <c r="K49" s="201">
        <f t="shared" si="2"/>
        <v>0</v>
      </c>
      <c r="L49" s="231">
        <f t="shared" si="1"/>
        <v>0</v>
      </c>
    </row>
    <row r="50" spans="1:12" s="188" customFormat="1">
      <c r="A50" s="201">
        <v>44</v>
      </c>
      <c r="B50" s="218">
        <f>'REKOD PRESTASI MURID'!B55</f>
        <v>0</v>
      </c>
      <c r="C50" s="219">
        <f>'REKOD PRESTASI MURID'!C55</f>
        <v>0</v>
      </c>
      <c r="D50" s="220">
        <f>'REKOD PRESTASI MURID'!D55</f>
        <v>0</v>
      </c>
      <c r="E50" s="202"/>
      <c r="F50" s="202"/>
      <c r="G50" s="202"/>
      <c r="H50" s="202"/>
      <c r="I50" s="202"/>
      <c r="J50" s="202"/>
      <c r="K50" s="201">
        <f t="shared" si="2"/>
        <v>0</v>
      </c>
      <c r="L50" s="231">
        <f t="shared" si="1"/>
        <v>0</v>
      </c>
    </row>
    <row r="51" spans="1:12" s="188" customFormat="1">
      <c r="A51" s="201">
        <v>45</v>
      </c>
      <c r="B51" s="218">
        <f>'REKOD PRESTASI MURID'!B56</f>
        <v>0</v>
      </c>
      <c r="C51" s="219">
        <f>'REKOD PRESTASI MURID'!C56</f>
        <v>0</v>
      </c>
      <c r="D51" s="220">
        <f>'REKOD PRESTASI MURID'!D56</f>
        <v>0</v>
      </c>
      <c r="E51" s="202"/>
      <c r="F51" s="202"/>
      <c r="G51" s="202"/>
      <c r="H51" s="202"/>
      <c r="I51" s="202"/>
      <c r="J51" s="202"/>
      <c r="K51" s="201">
        <f t="shared" si="2"/>
        <v>0</v>
      </c>
      <c r="L51" s="231">
        <f t="shared" si="1"/>
        <v>0</v>
      </c>
    </row>
    <row r="52" spans="1:12" s="188" customFormat="1">
      <c r="A52" s="201">
        <v>46</v>
      </c>
      <c r="B52" s="218">
        <f>'REKOD PRESTASI MURID'!B57</f>
        <v>0</v>
      </c>
      <c r="C52" s="219">
        <f>'REKOD PRESTASI MURID'!C57</f>
        <v>0</v>
      </c>
      <c r="D52" s="220">
        <f>'REKOD PRESTASI MURID'!D57</f>
        <v>0</v>
      </c>
      <c r="E52" s="202"/>
      <c r="F52" s="202"/>
      <c r="G52" s="202"/>
      <c r="H52" s="202"/>
      <c r="I52" s="202"/>
      <c r="J52" s="202"/>
      <c r="K52" s="201">
        <f t="shared" si="2"/>
        <v>0</v>
      </c>
      <c r="L52" s="231">
        <f t="shared" si="1"/>
        <v>0</v>
      </c>
    </row>
    <row r="53" spans="1:12" s="188" customFormat="1">
      <c r="A53" s="201">
        <v>47</v>
      </c>
      <c r="B53" s="218">
        <f>'REKOD PRESTASI MURID'!B58</f>
        <v>0</v>
      </c>
      <c r="C53" s="219">
        <f>'REKOD PRESTASI MURID'!C58</f>
        <v>0</v>
      </c>
      <c r="D53" s="220">
        <f>'REKOD PRESTASI MURID'!D58</f>
        <v>0</v>
      </c>
      <c r="E53" s="202"/>
      <c r="F53" s="202"/>
      <c r="G53" s="202"/>
      <c r="H53" s="202"/>
      <c r="I53" s="202"/>
      <c r="J53" s="202"/>
      <c r="K53" s="201">
        <f t="shared" si="2"/>
        <v>0</v>
      </c>
      <c r="L53" s="231">
        <f t="shared" si="1"/>
        <v>0</v>
      </c>
    </row>
    <row r="54" spans="1:12" s="188" customFormat="1">
      <c r="A54" s="201">
        <v>48</v>
      </c>
      <c r="B54" s="218">
        <f>'REKOD PRESTASI MURID'!B59</f>
        <v>0</v>
      </c>
      <c r="C54" s="219">
        <f>'REKOD PRESTASI MURID'!C59</f>
        <v>0</v>
      </c>
      <c r="D54" s="220">
        <f>'REKOD PRESTASI MURID'!D59</f>
        <v>0</v>
      </c>
      <c r="E54" s="202"/>
      <c r="F54" s="202"/>
      <c r="G54" s="202"/>
      <c r="H54" s="202"/>
      <c r="I54" s="202"/>
      <c r="J54" s="202"/>
      <c r="K54" s="201">
        <f t="shared" si="2"/>
        <v>0</v>
      </c>
      <c r="L54" s="231">
        <f t="shared" si="1"/>
        <v>0</v>
      </c>
    </row>
    <row r="55" spans="1:12" s="188" customFormat="1">
      <c r="A55" s="201">
        <v>49</v>
      </c>
      <c r="B55" s="218">
        <f>'REKOD PRESTASI MURID'!B60</f>
        <v>0</v>
      </c>
      <c r="C55" s="219">
        <f>'REKOD PRESTASI MURID'!C60</f>
        <v>0</v>
      </c>
      <c r="D55" s="220">
        <f>'REKOD PRESTASI MURID'!D60</f>
        <v>0</v>
      </c>
      <c r="E55" s="202"/>
      <c r="F55" s="202"/>
      <c r="G55" s="202"/>
      <c r="H55" s="202"/>
      <c r="I55" s="202"/>
      <c r="J55" s="202"/>
      <c r="K55" s="201">
        <f t="shared" si="2"/>
        <v>0</v>
      </c>
      <c r="L55" s="231">
        <f t="shared" si="1"/>
        <v>0</v>
      </c>
    </row>
    <row r="56" spans="1:12" s="188" customFormat="1">
      <c r="A56" s="201">
        <v>50</v>
      </c>
      <c r="B56" s="218">
        <f>'REKOD PRESTASI MURID'!B61</f>
        <v>0</v>
      </c>
      <c r="C56" s="219">
        <f>'REKOD PRESTASI MURID'!C61</f>
        <v>0</v>
      </c>
      <c r="D56" s="220">
        <f>'REKOD PRESTASI MURID'!D61</f>
        <v>0</v>
      </c>
      <c r="E56" s="202"/>
      <c r="F56" s="202"/>
      <c r="G56" s="202"/>
      <c r="H56" s="202"/>
      <c r="I56" s="202"/>
      <c r="J56" s="202"/>
      <c r="K56" s="201">
        <f t="shared" si="2"/>
        <v>0</v>
      </c>
      <c r="L56" s="231">
        <f t="shared" si="1"/>
        <v>0</v>
      </c>
    </row>
    <row r="57" spans="1:12" s="188" customFormat="1">
      <c r="A57" s="201">
        <v>51</v>
      </c>
      <c r="B57" s="218">
        <f>'REKOD PRESTASI MURID'!B62</f>
        <v>0</v>
      </c>
      <c r="C57" s="219">
        <f>'REKOD PRESTASI MURID'!C62</f>
        <v>0</v>
      </c>
      <c r="D57" s="220">
        <f>'REKOD PRESTASI MURID'!D62</f>
        <v>0</v>
      </c>
      <c r="E57" s="202"/>
      <c r="F57" s="202"/>
      <c r="G57" s="202"/>
      <c r="H57" s="202"/>
      <c r="I57" s="202"/>
      <c r="J57" s="202"/>
      <c r="K57" s="201">
        <f t="shared" si="2"/>
        <v>0</v>
      </c>
      <c r="L57" s="231">
        <f t="shared" si="1"/>
        <v>0</v>
      </c>
    </row>
    <row r="58" spans="1:12" s="188" customFormat="1">
      <c r="A58" s="201">
        <v>52</v>
      </c>
      <c r="B58" s="218">
        <f>'REKOD PRESTASI MURID'!B63</f>
        <v>0</v>
      </c>
      <c r="C58" s="219">
        <f>'REKOD PRESTASI MURID'!C63</f>
        <v>0</v>
      </c>
      <c r="D58" s="220">
        <f>'REKOD PRESTASI MURID'!D63</f>
        <v>0</v>
      </c>
      <c r="E58" s="202"/>
      <c r="F58" s="202"/>
      <c r="G58" s="202"/>
      <c r="H58" s="202"/>
      <c r="I58" s="202"/>
      <c r="J58" s="202"/>
      <c r="K58" s="201">
        <f t="shared" si="2"/>
        <v>0</v>
      </c>
      <c r="L58" s="231">
        <f t="shared" si="1"/>
        <v>0</v>
      </c>
    </row>
    <row r="59" spans="1:12" s="188" customFormat="1">
      <c r="A59" s="201">
        <v>53</v>
      </c>
      <c r="B59" s="218">
        <f>'REKOD PRESTASI MURID'!B64</f>
        <v>0</v>
      </c>
      <c r="C59" s="219">
        <f>'REKOD PRESTASI MURID'!C64</f>
        <v>0</v>
      </c>
      <c r="D59" s="220">
        <f>'REKOD PRESTASI MURID'!D64</f>
        <v>0</v>
      </c>
      <c r="E59" s="202"/>
      <c r="F59" s="202"/>
      <c r="G59" s="202"/>
      <c r="H59" s="202"/>
      <c r="I59" s="202"/>
      <c r="J59" s="202"/>
      <c r="K59" s="201">
        <f t="shared" si="2"/>
        <v>0</v>
      </c>
      <c r="L59" s="231">
        <f t="shared" si="1"/>
        <v>0</v>
      </c>
    </row>
    <row r="60" spans="1:12" s="188" customFormat="1">
      <c r="A60" s="201">
        <v>54</v>
      </c>
      <c r="B60" s="218">
        <f>'REKOD PRESTASI MURID'!B65</f>
        <v>0</v>
      </c>
      <c r="C60" s="219">
        <f>'REKOD PRESTASI MURID'!C65</f>
        <v>0</v>
      </c>
      <c r="D60" s="220">
        <f>'REKOD PRESTASI MURID'!D65</f>
        <v>0</v>
      </c>
      <c r="E60" s="202"/>
      <c r="F60" s="202"/>
      <c r="G60" s="202"/>
      <c r="H60" s="202"/>
      <c r="I60" s="202"/>
      <c r="J60" s="202"/>
      <c r="K60" s="201">
        <f t="shared" si="2"/>
        <v>0</v>
      </c>
      <c r="L60" s="231">
        <f t="shared" si="1"/>
        <v>0</v>
      </c>
    </row>
    <row r="61" spans="1:12">
      <c r="A61" s="203"/>
      <c r="B61" s="204"/>
      <c r="C61" s="204"/>
      <c r="D61" s="205"/>
      <c r="E61" s="204"/>
      <c r="F61" s="290"/>
      <c r="G61" s="290"/>
      <c r="H61" s="290"/>
      <c r="I61" s="290"/>
      <c r="J61" s="290"/>
      <c r="K61" s="290"/>
      <c r="L61" s="290"/>
    </row>
    <row r="62" spans="1:12" ht="15.95" customHeight="1">
      <c r="A62" s="206"/>
      <c r="B62" s="207"/>
      <c r="C62" s="207"/>
      <c r="D62" s="208"/>
      <c r="E62" s="207"/>
      <c r="F62" s="291"/>
      <c r="G62" s="291"/>
      <c r="H62" s="291"/>
      <c r="I62" s="291"/>
      <c r="J62" s="291"/>
      <c r="K62" s="291"/>
      <c r="L62" s="291"/>
    </row>
    <row r="63" spans="1:12" ht="15.95" customHeight="1">
      <c r="A63" s="206"/>
      <c r="B63" s="207"/>
      <c r="C63" s="207"/>
      <c r="D63" s="208"/>
      <c r="E63" s="207"/>
      <c r="F63" s="291"/>
      <c r="G63" s="291"/>
      <c r="H63" s="291"/>
      <c r="I63" s="291"/>
      <c r="J63" s="291"/>
      <c r="K63" s="291"/>
      <c r="L63" s="291"/>
    </row>
    <row r="64" spans="1:12" ht="15.95" customHeight="1">
      <c r="A64" s="209"/>
      <c r="B64" s="207" t="s">
        <v>13</v>
      </c>
      <c r="C64" s="207"/>
      <c r="D64" s="208"/>
      <c r="E64" s="207"/>
      <c r="F64" s="291"/>
      <c r="G64" s="291"/>
      <c r="H64" s="291"/>
      <c r="I64" s="291"/>
      <c r="J64" s="291"/>
      <c r="K64" s="291"/>
      <c r="L64" s="291"/>
    </row>
    <row r="65" spans="1:12">
      <c r="A65" s="209"/>
      <c r="B65" s="210" t="str">
        <f>'REKOD PRESTASI MURID'!B70</f>
        <v>HAKIM HUSNI</v>
      </c>
      <c r="C65" s="210"/>
      <c r="D65" s="211"/>
      <c r="E65" s="210"/>
      <c r="F65" s="207"/>
      <c r="G65" s="207"/>
      <c r="H65" s="207"/>
      <c r="I65" s="207"/>
      <c r="J65" s="207"/>
      <c r="K65" s="207"/>
      <c r="L65" s="207"/>
    </row>
    <row r="66" spans="1:12">
      <c r="A66" s="209"/>
      <c r="B66" s="210" t="str">
        <f>'REKOD PRESTASI MURID'!B71</f>
        <v>PENGETUA</v>
      </c>
      <c r="C66" s="210"/>
      <c r="D66" s="211"/>
      <c r="E66" s="210"/>
      <c r="F66" s="207"/>
      <c r="G66" s="207"/>
      <c r="H66" s="207"/>
      <c r="I66" s="207"/>
      <c r="J66" s="207"/>
      <c r="K66" s="207"/>
      <c r="L66" s="207"/>
    </row>
    <row r="67" spans="1:12">
      <c r="A67" s="209"/>
      <c r="B67" s="212" t="str">
        <f>'REKOD PRESTASI MURID'!B72</f>
        <v>SMK SUNGAI PELEK</v>
      </c>
      <c r="C67" s="212"/>
      <c r="D67" s="213"/>
      <c r="E67" s="212"/>
      <c r="F67" s="207"/>
      <c r="G67" s="207"/>
      <c r="H67" s="207"/>
      <c r="I67" s="207"/>
      <c r="J67" s="207"/>
      <c r="K67" s="207"/>
      <c r="L67" s="207"/>
    </row>
    <row r="68" spans="1:12">
      <c r="A68" s="206"/>
      <c r="B68" s="207"/>
      <c r="C68" s="207"/>
      <c r="D68" s="208"/>
      <c r="E68" s="207"/>
      <c r="F68" s="207"/>
      <c r="G68" s="207"/>
      <c r="H68" s="207"/>
      <c r="I68" s="207"/>
      <c r="J68" s="207"/>
      <c r="K68" s="207"/>
      <c r="L68" s="207"/>
    </row>
    <row r="69" spans="1:12">
      <c r="A69" s="206"/>
      <c r="B69" s="207"/>
      <c r="C69" s="207"/>
      <c r="D69" s="208"/>
      <c r="E69" s="207"/>
      <c r="F69" s="207"/>
      <c r="G69" s="207"/>
      <c r="H69" s="207"/>
      <c r="I69" s="207"/>
      <c r="J69" s="207"/>
      <c r="K69" s="207"/>
      <c r="L69" s="207"/>
    </row>
    <row r="70" spans="1:12">
      <c r="A70" s="206"/>
      <c r="B70" s="207"/>
      <c r="C70" s="207"/>
      <c r="D70" s="208"/>
      <c r="E70" s="207"/>
      <c r="F70" s="207"/>
      <c r="G70" s="207"/>
      <c r="H70" s="207"/>
      <c r="I70" s="207"/>
      <c r="J70" s="207"/>
      <c r="K70" s="207"/>
      <c r="L70" s="207"/>
    </row>
    <row r="71" spans="1:12">
      <c r="A71" s="206"/>
      <c r="B71" s="207"/>
      <c r="C71" s="207"/>
      <c r="D71" s="208"/>
      <c r="E71" s="207"/>
      <c r="F71" s="207"/>
      <c r="G71" s="207"/>
      <c r="H71" s="207"/>
      <c r="I71" s="207"/>
      <c r="J71" s="207"/>
      <c r="K71" s="207"/>
      <c r="L71" s="207"/>
    </row>
    <row r="72" spans="1:12">
      <c r="A72" s="214"/>
      <c r="B72" s="215"/>
      <c r="C72" s="215"/>
      <c r="D72" s="216"/>
      <c r="E72" s="215"/>
      <c r="F72" s="215"/>
      <c r="G72" s="215"/>
      <c r="H72" s="215"/>
      <c r="I72" s="215"/>
      <c r="J72" s="215"/>
      <c r="K72" s="215"/>
      <c r="L72" s="215"/>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36"/>
  <sheetViews>
    <sheetView showZeros="0" topLeftCell="C7" zoomScale="80" zoomScaleNormal="80" workbookViewId="0">
      <selection activeCell="J17" sqref="J17"/>
    </sheetView>
  </sheetViews>
  <sheetFormatPr defaultColWidth="9.140625" defaultRowHeight="15.75" customHeight="1" zeroHeight="1"/>
  <cols>
    <col min="1" max="1" width="5" style="200" customWidth="1"/>
    <col min="2" max="2" width="39.5703125" style="200" bestFit="1" customWidth="1"/>
    <col min="3" max="3" width="26.28515625" style="200" customWidth="1"/>
    <col min="4" max="4" width="11.42578125" style="217" customWidth="1"/>
    <col min="5" max="5" width="15.28515625" style="200" customWidth="1"/>
    <col min="6" max="6" width="33.5703125" style="200" customWidth="1"/>
    <col min="7" max="7" width="29.42578125" style="200" customWidth="1"/>
    <col min="8" max="8" width="30.140625" style="200" customWidth="1"/>
    <col min="9" max="9" width="28.5703125" style="200" customWidth="1"/>
    <col min="10" max="10" width="28.7109375" style="200" customWidth="1"/>
    <col min="11" max="11" width="20.85546875" style="200" customWidth="1"/>
    <col min="12" max="12" width="16.28515625" style="200" customWidth="1"/>
    <col min="13" max="16384" width="9.140625" style="200"/>
  </cols>
  <sheetData>
    <row r="1" spans="1:12" s="188" customFormat="1" ht="20.100000000000001" customHeight="1">
      <c r="A1" s="185"/>
      <c r="B1" s="186"/>
      <c r="C1" s="280"/>
      <c r="D1" s="280"/>
      <c r="E1" s="280"/>
      <c r="F1" s="280"/>
      <c r="G1" s="187"/>
      <c r="H1" s="187"/>
      <c r="I1" s="187"/>
      <c r="J1" s="187"/>
      <c r="K1" s="187"/>
      <c r="L1" s="187"/>
    </row>
    <row r="2" spans="1:12" s="188" customFormat="1" ht="20.100000000000001" customHeight="1">
      <c r="A2" s="189"/>
      <c r="B2" s="187"/>
      <c r="C2" s="280"/>
      <c r="D2" s="280"/>
      <c r="E2" s="280"/>
      <c r="F2" s="280"/>
      <c r="G2" s="187"/>
      <c r="H2" s="187"/>
      <c r="I2" s="187"/>
      <c r="J2" s="187"/>
      <c r="K2" s="187"/>
      <c r="L2" s="187"/>
    </row>
    <row r="3" spans="1:12" s="188" customFormat="1" ht="20.100000000000001" customHeight="1">
      <c r="A3" s="190"/>
      <c r="B3" s="187"/>
      <c r="C3" s="190"/>
      <c r="D3" s="187"/>
      <c r="E3" s="191"/>
      <c r="F3" s="192"/>
      <c r="G3" s="191"/>
      <c r="H3" s="192"/>
      <c r="I3" s="191"/>
      <c r="J3" s="192"/>
      <c r="K3" s="191"/>
      <c r="L3" s="192"/>
    </row>
    <row r="4" spans="1:12" s="188" customFormat="1" ht="15.75" customHeight="1">
      <c r="A4" s="281" t="s">
        <v>6</v>
      </c>
      <c r="B4" s="281" t="s">
        <v>7</v>
      </c>
      <c r="C4" s="282" t="s">
        <v>8</v>
      </c>
      <c r="D4" s="281" t="s">
        <v>9</v>
      </c>
      <c r="E4" s="283" t="s">
        <v>107</v>
      </c>
      <c r="F4" s="286" t="s">
        <v>108</v>
      </c>
      <c r="G4" s="287"/>
      <c r="H4" s="287"/>
      <c r="I4" s="287"/>
      <c r="J4" s="287"/>
      <c r="K4" s="193"/>
      <c r="L4" s="194"/>
    </row>
    <row r="5" spans="1:12" s="188" customFormat="1" ht="175.5">
      <c r="A5" s="281"/>
      <c r="B5" s="281"/>
      <c r="C5" s="282"/>
      <c r="D5" s="281"/>
      <c r="E5" s="284"/>
      <c r="F5" s="195" t="s">
        <v>109</v>
      </c>
      <c r="G5" s="196" t="s">
        <v>110</v>
      </c>
      <c r="H5" s="195" t="s">
        <v>111</v>
      </c>
      <c r="I5" s="196" t="s">
        <v>112</v>
      </c>
      <c r="J5" s="196" t="s">
        <v>113</v>
      </c>
      <c r="K5" s="197" t="s">
        <v>36</v>
      </c>
      <c r="L5" s="288" t="s">
        <v>114</v>
      </c>
    </row>
    <row r="6" spans="1:12">
      <c r="A6" s="281"/>
      <c r="B6" s="281"/>
      <c r="C6" s="282"/>
      <c r="D6" s="281"/>
      <c r="E6" s="285"/>
      <c r="F6" s="198">
        <v>0.2</v>
      </c>
      <c r="G6" s="199">
        <v>0.2</v>
      </c>
      <c r="H6" s="199">
        <v>0.2</v>
      </c>
      <c r="I6" s="199">
        <v>0.2</v>
      </c>
      <c r="J6" s="199">
        <v>0.2</v>
      </c>
      <c r="K6" s="199">
        <v>1</v>
      </c>
      <c r="L6" s="289"/>
    </row>
    <row r="7" spans="1:12" s="188" customFormat="1">
      <c r="A7" s="201">
        <v>1</v>
      </c>
      <c r="B7" s="218" t="str">
        <f>'KERJA PROJEK (1)'!B7</f>
        <v>AHMAD ADLI BIN ALI</v>
      </c>
      <c r="C7" s="219">
        <f>'KERJA PROJEK (1)'!C7</f>
        <v>40307162521</v>
      </c>
      <c r="D7" s="220" t="str">
        <f>'KERJA PROJEK (1)'!D7</f>
        <v>L</v>
      </c>
      <c r="E7" s="221">
        <f>'KERJA PROJEK (1)'!E7</f>
        <v>1</v>
      </c>
      <c r="F7" s="202">
        <v>15</v>
      </c>
      <c r="G7" s="202">
        <v>10</v>
      </c>
      <c r="H7" s="202">
        <v>13</v>
      </c>
      <c r="I7" s="202">
        <v>17</v>
      </c>
      <c r="J7" s="202">
        <v>19</v>
      </c>
      <c r="K7" s="201">
        <f>SUM(F7:J7)</f>
        <v>74</v>
      </c>
      <c r="L7" s="231">
        <f>IF(B7="","",ROUND(0.2*K7,0))</f>
        <v>15</v>
      </c>
    </row>
    <row r="8" spans="1:12" s="188" customFormat="1">
      <c r="A8" s="201">
        <v>2</v>
      </c>
      <c r="B8" s="218" t="str">
        <f>'KERJA PROJEK (1)'!B8</f>
        <v>AHMAD ISWAZIR BIN KAMARUDDIN ALI</v>
      </c>
      <c r="C8" s="219">
        <f>'KERJA PROJEK (1)'!C8</f>
        <v>40206162355</v>
      </c>
      <c r="D8" s="220" t="str">
        <f>'KERJA PROJEK (1)'!D8</f>
        <v>L</v>
      </c>
      <c r="E8" s="221">
        <f>'KERJA PROJEK (1)'!E8</f>
        <v>0</v>
      </c>
      <c r="F8" s="202"/>
      <c r="G8" s="202"/>
      <c r="H8" s="202"/>
      <c r="I8" s="202"/>
      <c r="J8" s="202"/>
      <c r="K8" s="201">
        <f t="shared" ref="K8:K60" si="0">SUM(F8:J8)</f>
        <v>0</v>
      </c>
      <c r="L8" s="231">
        <f t="shared" ref="L8:L60" si="1">IF(B8="","",ROUND(0.2*K8,0))</f>
        <v>0</v>
      </c>
    </row>
    <row r="9" spans="1:12" s="188" customFormat="1">
      <c r="A9" s="201">
        <v>3</v>
      </c>
      <c r="B9" s="218" t="str">
        <f>'KERJA PROJEK (1)'!B9</f>
        <v>ARINA ARISSA BINTI MUSA</v>
      </c>
      <c r="C9" s="219">
        <f>'KERJA PROJEK (1)'!C9</f>
        <v>41209022384</v>
      </c>
      <c r="D9" s="220" t="str">
        <f>'KERJA PROJEK (1)'!D9</f>
        <v>P</v>
      </c>
      <c r="E9" s="221">
        <f>'KERJA PROJEK (1)'!E9</f>
        <v>0</v>
      </c>
      <c r="F9" s="202"/>
      <c r="G9" s="202"/>
      <c r="H9" s="202"/>
      <c r="I9" s="202"/>
      <c r="J9" s="202"/>
      <c r="K9" s="201"/>
      <c r="L9" s="231">
        <f t="shared" si="1"/>
        <v>0</v>
      </c>
    </row>
    <row r="10" spans="1:12" s="188" customFormat="1">
      <c r="A10" s="201">
        <v>4</v>
      </c>
      <c r="B10" s="218" t="str">
        <f>'KERJA PROJEK (1)'!B10</f>
        <v>AZALI BIN MOHD GHAZI</v>
      </c>
      <c r="C10" s="219">
        <f>'KERJA PROJEK (1)'!C10</f>
        <v>40709072361</v>
      </c>
      <c r="D10" s="220" t="str">
        <f>'KERJA PROJEK (1)'!D10</f>
        <v>L</v>
      </c>
      <c r="E10" s="221">
        <f>'KERJA PROJEK (1)'!E10</f>
        <v>0</v>
      </c>
      <c r="F10" s="202"/>
      <c r="G10" s="202"/>
      <c r="H10" s="202"/>
      <c r="I10" s="202"/>
      <c r="J10" s="202"/>
      <c r="K10" s="201"/>
      <c r="L10" s="231">
        <f t="shared" si="1"/>
        <v>0</v>
      </c>
    </row>
    <row r="11" spans="1:12" s="188" customFormat="1">
      <c r="A11" s="201">
        <v>5</v>
      </c>
      <c r="B11" s="218" t="str">
        <f>'KERJA PROJEK (1)'!B11</f>
        <v>AZWAN BIN MUSAHAR</v>
      </c>
      <c r="C11" s="219">
        <f>'KERJA PROJEK (1)'!C11</f>
        <v>41207162357</v>
      </c>
      <c r="D11" s="220" t="str">
        <f>'KERJA PROJEK (1)'!D11</f>
        <v>L</v>
      </c>
      <c r="E11" s="221">
        <f>'KERJA PROJEK (1)'!E11</f>
        <v>0</v>
      </c>
      <c r="F11" s="202"/>
      <c r="G11" s="202"/>
      <c r="H11" s="202"/>
      <c r="I11" s="202"/>
      <c r="J11" s="202"/>
      <c r="K11" s="201">
        <f t="shared" si="0"/>
        <v>0</v>
      </c>
      <c r="L11" s="231">
        <f t="shared" si="1"/>
        <v>0</v>
      </c>
    </row>
    <row r="12" spans="1:12" s="188" customFormat="1">
      <c r="A12" s="201">
        <v>6</v>
      </c>
      <c r="B12" s="218" t="str">
        <f>'KERJA PROJEK (1)'!B12</f>
        <v>CHAN KOK MENG</v>
      </c>
      <c r="C12" s="219">
        <f>'KERJA PROJEK (1)'!C12</f>
        <v>41209166359</v>
      </c>
      <c r="D12" s="220" t="str">
        <f>'KERJA PROJEK (1)'!D12</f>
        <v>L</v>
      </c>
      <c r="E12" s="221">
        <f>'KERJA PROJEK (1)'!E12</f>
        <v>0</v>
      </c>
      <c r="F12" s="202"/>
      <c r="G12" s="202"/>
      <c r="H12" s="202"/>
      <c r="I12" s="202"/>
      <c r="J12" s="202"/>
      <c r="K12" s="201">
        <f t="shared" si="0"/>
        <v>0</v>
      </c>
      <c r="L12" s="231">
        <f t="shared" si="1"/>
        <v>0</v>
      </c>
    </row>
    <row r="13" spans="1:12" s="188" customFormat="1">
      <c r="A13" s="201">
        <v>7</v>
      </c>
      <c r="B13" s="218" t="str">
        <f>'KERJA PROJEK (1)'!B13</f>
        <v>CHONG WEY LOON</v>
      </c>
      <c r="C13" s="219">
        <f>'KERJA PROJEK (1)'!C13</f>
        <v>41208018957</v>
      </c>
      <c r="D13" s="220" t="str">
        <f>'KERJA PROJEK (1)'!D13</f>
        <v>L</v>
      </c>
      <c r="E13" s="221">
        <f>'KERJA PROJEK (1)'!E13</f>
        <v>0</v>
      </c>
      <c r="F13" s="202"/>
      <c r="G13" s="202"/>
      <c r="H13" s="202"/>
      <c r="I13" s="202"/>
      <c r="J13" s="202"/>
      <c r="K13" s="201">
        <f t="shared" si="0"/>
        <v>0</v>
      </c>
      <c r="L13" s="231">
        <f t="shared" si="1"/>
        <v>0</v>
      </c>
    </row>
    <row r="14" spans="1:12" s="188" customFormat="1">
      <c r="A14" s="201">
        <v>8</v>
      </c>
      <c r="B14" s="218" t="str">
        <f>'KERJA PROJEK (1)'!B14</f>
        <v>DANIAL IRISH BIN DANIAL RUDIN</v>
      </c>
      <c r="C14" s="219">
        <f>'KERJA PROJEK (1)'!C14</f>
        <v>41203018933</v>
      </c>
      <c r="D14" s="220" t="str">
        <f>'KERJA PROJEK (1)'!D14</f>
        <v>L</v>
      </c>
      <c r="E14" s="221">
        <f>'KERJA PROJEK (1)'!E14</f>
        <v>0</v>
      </c>
      <c r="F14" s="202"/>
      <c r="G14" s="202"/>
      <c r="H14" s="202"/>
      <c r="I14" s="202"/>
      <c r="J14" s="202"/>
      <c r="K14" s="201">
        <f t="shared" si="0"/>
        <v>0</v>
      </c>
      <c r="L14" s="231">
        <f t="shared" si="1"/>
        <v>0</v>
      </c>
    </row>
    <row r="15" spans="1:12" s="188" customFormat="1">
      <c r="A15" s="201">
        <v>9</v>
      </c>
      <c r="B15" s="218" t="str">
        <f>'KERJA PROJEK (1)'!B15</f>
        <v>FARIDAH BINTI RAMLAN</v>
      </c>
      <c r="C15" s="219">
        <f>'KERJA PROJEK (1)'!C15</f>
        <v>41208162564</v>
      </c>
      <c r="D15" s="220" t="str">
        <f>'KERJA PROJEK (1)'!D15</f>
        <v>P</v>
      </c>
      <c r="E15" s="221">
        <f>'KERJA PROJEK (1)'!E15</f>
        <v>0</v>
      </c>
      <c r="F15" s="202"/>
      <c r="G15" s="202"/>
      <c r="H15" s="202"/>
      <c r="I15" s="202"/>
      <c r="J15" s="202"/>
      <c r="K15" s="201">
        <f t="shared" si="0"/>
        <v>0</v>
      </c>
      <c r="L15" s="231">
        <f t="shared" si="1"/>
        <v>0</v>
      </c>
    </row>
    <row r="16" spans="1:12" s="188" customFormat="1">
      <c r="A16" s="201">
        <v>10</v>
      </c>
      <c r="B16" s="218" t="str">
        <f>'KERJA PROJEK (1)'!B16</f>
        <v>HAFIZ BIN BAHAROM</v>
      </c>
      <c r="C16" s="219">
        <f>'KERJA PROJEK (1)'!C16</f>
        <v>41209169898</v>
      </c>
      <c r="D16" s="220" t="str">
        <f>'KERJA PROJEK (1)'!D16</f>
        <v>P</v>
      </c>
      <c r="E16" s="221">
        <f>'KERJA PROJEK (1)'!E16</f>
        <v>0</v>
      </c>
      <c r="F16" s="202"/>
      <c r="G16" s="202"/>
      <c r="H16" s="202"/>
      <c r="I16" s="202"/>
      <c r="J16" s="202"/>
      <c r="K16" s="201">
        <f t="shared" si="0"/>
        <v>0</v>
      </c>
      <c r="L16" s="231">
        <f t="shared" si="1"/>
        <v>0</v>
      </c>
    </row>
    <row r="17" spans="1:12" s="188" customFormat="1">
      <c r="A17" s="201">
        <v>11</v>
      </c>
      <c r="B17" s="218" t="str">
        <f>'KERJA PROJEK (1)'!B17</f>
        <v>HALIM BIN HARUN</v>
      </c>
      <c r="C17" s="219">
        <f>'KERJA PROJEK (1)'!C17</f>
        <v>41216167867</v>
      </c>
      <c r="D17" s="220" t="str">
        <f>'KERJA PROJEK (1)'!D17</f>
        <v>L</v>
      </c>
      <c r="E17" s="221">
        <f>'KERJA PROJEK (1)'!E17</f>
        <v>0</v>
      </c>
      <c r="F17" s="202"/>
      <c r="G17" s="202"/>
      <c r="H17" s="202"/>
      <c r="I17" s="202"/>
      <c r="J17" s="202"/>
      <c r="K17" s="201">
        <f t="shared" si="0"/>
        <v>0</v>
      </c>
      <c r="L17" s="231">
        <f t="shared" si="1"/>
        <v>0</v>
      </c>
    </row>
    <row r="18" spans="1:12" s="188" customFormat="1">
      <c r="A18" s="201">
        <v>12</v>
      </c>
      <c r="B18" s="218" t="str">
        <f>'KERJA PROJEK (1)'!B18</f>
        <v>HARLENI  BINTI  ARIF</v>
      </c>
      <c r="C18" s="219">
        <f>'KERJA PROJEK (1)'!C18</f>
        <v>41219169638</v>
      </c>
      <c r="D18" s="220" t="str">
        <f>'KERJA PROJEK (1)'!D18</f>
        <v>P</v>
      </c>
      <c r="E18" s="221">
        <f>'KERJA PROJEK (1)'!E18</f>
        <v>0</v>
      </c>
      <c r="F18" s="202"/>
      <c r="G18" s="202"/>
      <c r="H18" s="202"/>
      <c r="I18" s="202"/>
      <c r="J18" s="202"/>
      <c r="K18" s="201">
        <f t="shared" si="0"/>
        <v>0</v>
      </c>
      <c r="L18" s="231">
        <f t="shared" si="1"/>
        <v>0</v>
      </c>
    </row>
    <row r="19" spans="1:12" s="188" customFormat="1">
      <c r="A19" s="201">
        <v>13</v>
      </c>
      <c r="B19" s="218" t="str">
        <f>'KERJA PROJEK (1)'!B19</f>
        <v>HARLINA BINTI SARIP</v>
      </c>
      <c r="C19" s="219">
        <f>'KERJA PROJEK (1)'!C19</f>
        <v>41229162398</v>
      </c>
      <c r="D19" s="220" t="str">
        <f>'KERJA PROJEK (1)'!D19</f>
        <v>P</v>
      </c>
      <c r="E19" s="221">
        <f>'KERJA PROJEK (1)'!E19</f>
        <v>0</v>
      </c>
      <c r="F19" s="202"/>
      <c r="G19" s="202"/>
      <c r="H19" s="202"/>
      <c r="I19" s="202"/>
      <c r="J19" s="202"/>
      <c r="K19" s="201">
        <f t="shared" si="0"/>
        <v>0</v>
      </c>
      <c r="L19" s="231">
        <f t="shared" si="1"/>
        <v>0</v>
      </c>
    </row>
    <row r="20" spans="1:12" s="188" customFormat="1">
      <c r="A20" s="201">
        <v>14</v>
      </c>
      <c r="B20" s="218" t="str">
        <f>'KERJA PROJEK (1)'!B20</f>
        <v>HAYATI BINTI MUSA</v>
      </c>
      <c r="C20" s="219">
        <f>'KERJA PROJEK (1)'!C20</f>
        <v>41203168754</v>
      </c>
      <c r="D20" s="220" t="str">
        <f>'KERJA PROJEK (1)'!D20</f>
        <v>P</v>
      </c>
      <c r="E20" s="221">
        <f>'KERJA PROJEK (1)'!E20</f>
        <v>0</v>
      </c>
      <c r="F20" s="202"/>
      <c r="G20" s="202"/>
      <c r="H20" s="202"/>
      <c r="I20" s="202"/>
      <c r="J20" s="202"/>
      <c r="K20" s="201">
        <f t="shared" si="0"/>
        <v>0</v>
      </c>
      <c r="L20" s="231">
        <f t="shared" si="1"/>
        <v>0</v>
      </c>
    </row>
    <row r="21" spans="1:12" s="188" customFormat="1">
      <c r="A21" s="201">
        <v>15</v>
      </c>
      <c r="B21" s="218" t="str">
        <f>'KERJA PROJEK (1)'!B21</f>
        <v>IRWAN HASHIM BIN MOHD SUHAILY</v>
      </c>
      <c r="C21" s="219">
        <f>'KERJA PROJEK (1)'!C21</f>
        <v>41206162335</v>
      </c>
      <c r="D21" s="220" t="str">
        <f>'KERJA PROJEK (1)'!D21</f>
        <v>L</v>
      </c>
      <c r="E21" s="221">
        <f>'KERJA PROJEK (1)'!E21</f>
        <v>0</v>
      </c>
      <c r="F21" s="202"/>
      <c r="G21" s="202"/>
      <c r="H21" s="202"/>
      <c r="I21" s="202"/>
      <c r="J21" s="202"/>
      <c r="K21" s="201">
        <f t="shared" si="0"/>
        <v>0</v>
      </c>
      <c r="L21" s="231">
        <f t="shared" si="1"/>
        <v>0</v>
      </c>
    </row>
    <row r="22" spans="1:12" s="188" customFormat="1">
      <c r="A22" s="201">
        <v>16</v>
      </c>
      <c r="B22" s="218" t="str">
        <f>'KERJA PROJEK (1)'!B22</f>
        <v>ISMAIL ALIFF BIN AZIZ</v>
      </c>
      <c r="C22" s="219">
        <f>'KERJA PROJEK (1)'!C22</f>
        <v>41209166267</v>
      </c>
      <c r="D22" s="220" t="str">
        <f>'KERJA PROJEK (1)'!D22</f>
        <v>L</v>
      </c>
      <c r="E22" s="221">
        <f>'KERJA PROJEK (1)'!E22</f>
        <v>0</v>
      </c>
      <c r="F22" s="202"/>
      <c r="G22" s="202"/>
      <c r="H22" s="202"/>
      <c r="I22" s="202"/>
      <c r="J22" s="202"/>
      <c r="K22" s="201">
        <f t="shared" si="0"/>
        <v>0</v>
      </c>
      <c r="L22" s="231">
        <f t="shared" si="1"/>
        <v>0</v>
      </c>
    </row>
    <row r="23" spans="1:12" s="188" customFormat="1">
      <c r="A23" s="201">
        <v>17</v>
      </c>
      <c r="B23" s="218" t="str">
        <f>'KERJA PROJEK (1)'!B23</f>
        <v>JAMIL BIN JAMALUDIN</v>
      </c>
      <c r="C23" s="219">
        <f>'KERJA PROJEK (1)'!C23</f>
        <v>41211166993</v>
      </c>
      <c r="D23" s="220" t="str">
        <f>'KERJA PROJEK (1)'!D23</f>
        <v>L</v>
      </c>
      <c r="E23" s="221">
        <f>'KERJA PROJEK (1)'!E23</f>
        <v>0</v>
      </c>
      <c r="F23" s="202"/>
      <c r="G23" s="202"/>
      <c r="H23" s="202"/>
      <c r="I23" s="202"/>
      <c r="J23" s="202"/>
      <c r="K23" s="201">
        <f t="shared" si="0"/>
        <v>0</v>
      </c>
      <c r="L23" s="231">
        <f t="shared" si="1"/>
        <v>0</v>
      </c>
    </row>
    <row r="24" spans="1:12" s="188" customFormat="1">
      <c r="A24" s="201">
        <v>18</v>
      </c>
      <c r="B24" s="218" t="str">
        <f>'KERJA PROJEK (1)'!B24</f>
        <v>KAMARIAH BINTI YASSIN</v>
      </c>
      <c r="C24" s="219">
        <f>'KERJA PROJEK (1)'!C24</f>
        <v>41236161248</v>
      </c>
      <c r="D24" s="220" t="str">
        <f>'KERJA PROJEK (1)'!D24</f>
        <v>P</v>
      </c>
      <c r="E24" s="221">
        <f>'KERJA PROJEK (1)'!E24</f>
        <v>0</v>
      </c>
      <c r="F24" s="202"/>
      <c r="G24" s="202"/>
      <c r="H24" s="202"/>
      <c r="I24" s="202"/>
      <c r="J24" s="202"/>
      <c r="K24" s="201">
        <f t="shared" si="0"/>
        <v>0</v>
      </c>
      <c r="L24" s="231">
        <f t="shared" si="1"/>
        <v>0</v>
      </c>
    </row>
    <row r="25" spans="1:12" s="188" customFormat="1">
      <c r="A25" s="201">
        <v>19</v>
      </c>
      <c r="B25" s="218" t="str">
        <f>'KERJA PROJEK (1)'!B25</f>
        <v>KARIM DANISH BIN ABU BAKAR</v>
      </c>
      <c r="C25" s="219">
        <f>'KERJA PROJEK (1)'!C25</f>
        <v>41223161353</v>
      </c>
      <c r="D25" s="220" t="str">
        <f>'KERJA PROJEK (1)'!D25</f>
        <v>L</v>
      </c>
      <c r="E25" s="221">
        <f>'KERJA PROJEK (1)'!E25</f>
        <v>0</v>
      </c>
      <c r="F25" s="202"/>
      <c r="G25" s="202"/>
      <c r="H25" s="202"/>
      <c r="I25" s="202"/>
      <c r="J25" s="202"/>
      <c r="K25" s="201">
        <f t="shared" si="0"/>
        <v>0</v>
      </c>
      <c r="L25" s="231">
        <f t="shared" si="1"/>
        <v>0</v>
      </c>
    </row>
    <row r="26" spans="1:12" s="188" customFormat="1">
      <c r="A26" s="201">
        <v>20</v>
      </c>
      <c r="B26" s="218" t="str">
        <f>'KERJA PROJEK (1)'!B26</f>
        <v>KHARIL YUSRI BIN TAHUR</v>
      </c>
      <c r="C26" s="219">
        <f>'KERJA PROJEK (1)'!C26</f>
        <v>41225169897</v>
      </c>
      <c r="D26" s="220" t="str">
        <f>'KERJA PROJEK (1)'!D26</f>
        <v>L</v>
      </c>
      <c r="E26" s="221">
        <f>'KERJA PROJEK (1)'!E26</f>
        <v>0</v>
      </c>
      <c r="F26" s="202"/>
      <c r="G26" s="202"/>
      <c r="H26" s="202"/>
      <c r="I26" s="202"/>
      <c r="J26" s="202"/>
      <c r="K26" s="201">
        <f t="shared" si="0"/>
        <v>0</v>
      </c>
      <c r="L26" s="231">
        <f t="shared" si="1"/>
        <v>0</v>
      </c>
    </row>
    <row r="27" spans="1:12" s="188" customFormat="1">
      <c r="A27" s="201">
        <v>21</v>
      </c>
      <c r="B27" s="218" t="str">
        <f>'KERJA PROJEK (1)'!B27</f>
        <v xml:space="preserve">LAILATUL QARI BINTI KARIM </v>
      </c>
      <c r="C27" s="219">
        <f>'KERJA PROJEK (1)'!C27</f>
        <v>41216163696</v>
      </c>
      <c r="D27" s="220" t="str">
        <f>'KERJA PROJEK (1)'!D27</f>
        <v>P</v>
      </c>
      <c r="E27" s="221">
        <f>'KERJA PROJEK (1)'!E27</f>
        <v>0</v>
      </c>
      <c r="F27" s="202"/>
      <c r="G27" s="202"/>
      <c r="H27" s="202"/>
      <c r="I27" s="202"/>
      <c r="J27" s="202"/>
      <c r="K27" s="201">
        <f t="shared" si="0"/>
        <v>0</v>
      </c>
      <c r="L27" s="231">
        <f t="shared" si="1"/>
        <v>0</v>
      </c>
    </row>
    <row r="28" spans="1:12" s="188" customFormat="1">
      <c r="A28" s="201">
        <v>22</v>
      </c>
      <c r="B28" s="218" t="str">
        <f>'KERJA PROJEK (1)'!B28</f>
        <v>LIZA BINTI OTHMAN</v>
      </c>
      <c r="C28" s="219">
        <f>'KERJA PROJEK (1)'!C28</f>
        <v>41227163424</v>
      </c>
      <c r="D28" s="220" t="str">
        <f>'KERJA PROJEK (1)'!D28</f>
        <v>P</v>
      </c>
      <c r="E28" s="221">
        <f>'KERJA PROJEK (1)'!E28</f>
        <v>0</v>
      </c>
      <c r="F28" s="202"/>
      <c r="G28" s="202"/>
      <c r="H28" s="202"/>
      <c r="I28" s="202"/>
      <c r="J28" s="202"/>
      <c r="K28" s="201">
        <f t="shared" si="0"/>
        <v>0</v>
      </c>
      <c r="L28" s="231">
        <f t="shared" si="1"/>
        <v>0</v>
      </c>
    </row>
    <row r="29" spans="1:12" s="188" customFormat="1">
      <c r="A29" s="201">
        <v>23</v>
      </c>
      <c r="B29" s="218" t="str">
        <f>'KERJA PROJEK (1)'!B29</f>
        <v>MOHD ESWARAN BIN EZWAN</v>
      </c>
      <c r="C29" s="219">
        <f>'KERJA PROJEK (1)'!C29</f>
        <v>41228166363</v>
      </c>
      <c r="D29" s="220" t="str">
        <f>'KERJA PROJEK (1)'!D29</f>
        <v>L</v>
      </c>
      <c r="E29" s="221">
        <f>'KERJA PROJEK (1)'!E29</f>
        <v>0</v>
      </c>
      <c r="F29" s="202"/>
      <c r="G29" s="202"/>
      <c r="H29" s="202"/>
      <c r="I29" s="202"/>
      <c r="J29" s="202"/>
      <c r="K29" s="201">
        <f t="shared" si="0"/>
        <v>0</v>
      </c>
      <c r="L29" s="231">
        <f t="shared" si="1"/>
        <v>0</v>
      </c>
    </row>
    <row r="30" spans="1:12" s="188" customFormat="1">
      <c r="A30" s="201">
        <v>24</v>
      </c>
      <c r="B30" s="218" t="str">
        <f>'KERJA PROJEK (1)'!B30</f>
        <v>MOHD SHAZA BIN ABD. JALIL</v>
      </c>
      <c r="C30" s="219">
        <f>'KERJA PROJEK (1)'!C30</f>
        <v>41213169763</v>
      </c>
      <c r="D30" s="220" t="str">
        <f>'KERJA PROJEK (1)'!D30</f>
        <v>L</v>
      </c>
      <c r="E30" s="221">
        <f>'KERJA PROJEK (1)'!E30</f>
        <v>0</v>
      </c>
      <c r="F30" s="202"/>
      <c r="G30" s="202"/>
      <c r="H30" s="202"/>
      <c r="I30" s="202"/>
      <c r="J30" s="202"/>
      <c r="K30" s="201">
        <f t="shared" si="0"/>
        <v>0</v>
      </c>
      <c r="L30" s="231">
        <f t="shared" si="1"/>
        <v>0</v>
      </c>
    </row>
    <row r="31" spans="1:12" s="188" customFormat="1">
      <c r="A31" s="201">
        <v>25</v>
      </c>
      <c r="B31" s="218" t="str">
        <f>'KERJA PROJEK (1)'!B31</f>
        <v>MUHD. NIZAM BIN KARIM JUNIOR</v>
      </c>
      <c r="C31" s="219">
        <f>'KERJA PROJEK (1)'!C31</f>
        <v>41223084543</v>
      </c>
      <c r="D31" s="220" t="str">
        <f>'KERJA PROJEK (1)'!D31</f>
        <v>L</v>
      </c>
      <c r="E31" s="221">
        <f>'KERJA PROJEK (1)'!E31</f>
        <v>0</v>
      </c>
      <c r="F31" s="202"/>
      <c r="G31" s="202"/>
      <c r="H31" s="202"/>
      <c r="I31" s="202"/>
      <c r="J31" s="202"/>
      <c r="K31" s="201">
        <f t="shared" si="0"/>
        <v>0</v>
      </c>
      <c r="L31" s="231">
        <f t="shared" si="1"/>
        <v>0</v>
      </c>
    </row>
    <row r="32" spans="1:12" s="188" customFormat="1">
      <c r="A32" s="201">
        <v>26</v>
      </c>
      <c r="B32" s="218" t="str">
        <f>'KERJA PROJEK (1)'!B32</f>
        <v>NADIA BINTI HASHIM</v>
      </c>
      <c r="C32" s="219">
        <f>'KERJA PROJEK (1)'!C32</f>
        <v>41213162346</v>
      </c>
      <c r="D32" s="220" t="str">
        <f>'KERJA PROJEK (1)'!D32</f>
        <v>P</v>
      </c>
      <c r="E32" s="221">
        <f>'KERJA PROJEK (1)'!E32</f>
        <v>0</v>
      </c>
      <c r="F32" s="202"/>
      <c r="G32" s="202"/>
      <c r="H32" s="202"/>
      <c r="I32" s="202"/>
      <c r="J32" s="202"/>
      <c r="K32" s="201">
        <f t="shared" si="0"/>
        <v>0</v>
      </c>
      <c r="L32" s="231">
        <f t="shared" si="1"/>
        <v>0</v>
      </c>
    </row>
    <row r="33" spans="1:12" s="188" customFormat="1">
      <c r="A33" s="201">
        <v>27</v>
      </c>
      <c r="B33" s="218" t="str">
        <f>'KERJA PROJEK (1)'!B33</f>
        <v>NAGENDRAN A/L MAGENDREN</v>
      </c>
      <c r="C33" s="219">
        <f>'KERJA PROJEK (1)'!C33</f>
        <v>41224162457</v>
      </c>
      <c r="D33" s="220" t="str">
        <f>'KERJA PROJEK (1)'!D33</f>
        <v>L</v>
      </c>
      <c r="E33" s="221">
        <f>'KERJA PROJEK (1)'!E33</f>
        <v>0</v>
      </c>
      <c r="F33" s="202"/>
      <c r="G33" s="202"/>
      <c r="H33" s="202"/>
      <c r="I33" s="202"/>
      <c r="J33" s="202"/>
      <c r="K33" s="201">
        <f t="shared" si="0"/>
        <v>0</v>
      </c>
      <c r="L33" s="231">
        <f t="shared" si="1"/>
        <v>0</v>
      </c>
    </row>
    <row r="34" spans="1:12" s="188" customFormat="1">
      <c r="A34" s="201">
        <v>28</v>
      </c>
      <c r="B34" s="218" t="str">
        <f>'KERJA PROJEK (1)'!B34</f>
        <v>NAWI BIN RAZMAN</v>
      </c>
      <c r="C34" s="219">
        <f>'KERJA PROJEK (1)'!C34</f>
        <v>41213032349</v>
      </c>
      <c r="D34" s="220" t="str">
        <f>'KERJA PROJEK (1)'!D34</f>
        <v>L</v>
      </c>
      <c r="E34" s="221">
        <f>'KERJA PROJEK (1)'!E34</f>
        <v>0</v>
      </c>
      <c r="F34" s="202"/>
      <c r="G34" s="202"/>
      <c r="H34" s="202"/>
      <c r="I34" s="202"/>
      <c r="J34" s="202"/>
      <c r="K34" s="201">
        <f t="shared" si="0"/>
        <v>0</v>
      </c>
      <c r="L34" s="231">
        <f t="shared" si="1"/>
        <v>0</v>
      </c>
    </row>
    <row r="35" spans="1:12" s="188" customFormat="1">
      <c r="A35" s="201">
        <v>29</v>
      </c>
      <c r="B35" s="218" t="str">
        <f>'KERJA PROJEK (1)'!B35</f>
        <v>NINA QISTINA BINTI BAHAR</v>
      </c>
      <c r="C35" s="219">
        <f>'KERJA PROJEK (1)'!C35</f>
        <v>41223032398</v>
      </c>
      <c r="D35" s="220" t="str">
        <f>'KERJA PROJEK (1)'!D35</f>
        <v>P</v>
      </c>
      <c r="E35" s="221">
        <f>'KERJA PROJEK (1)'!E35</f>
        <v>0</v>
      </c>
      <c r="F35" s="202"/>
      <c r="G35" s="202"/>
      <c r="H35" s="202"/>
      <c r="I35" s="202"/>
      <c r="J35" s="202"/>
      <c r="K35" s="201">
        <f t="shared" si="0"/>
        <v>0</v>
      </c>
      <c r="L35" s="231">
        <f t="shared" si="1"/>
        <v>0</v>
      </c>
    </row>
    <row r="36" spans="1:12" s="188" customFormat="1">
      <c r="A36" s="201">
        <v>30</v>
      </c>
      <c r="B36" s="218" t="str">
        <f>'KERJA PROJEK (1)'!B36</f>
        <v>NUR QURSIAH BINTI HARIS</v>
      </c>
      <c r="C36" s="219">
        <f>'KERJA PROJEK (1)'!C36</f>
        <v>41213125024</v>
      </c>
      <c r="D36" s="220" t="str">
        <f>'KERJA PROJEK (1)'!D36</f>
        <v>P</v>
      </c>
      <c r="E36" s="221">
        <f>'KERJA PROJEK (1)'!E36</f>
        <v>0</v>
      </c>
      <c r="F36" s="202"/>
      <c r="G36" s="202"/>
      <c r="H36" s="202"/>
      <c r="I36" s="202"/>
      <c r="J36" s="202"/>
      <c r="K36" s="201">
        <f t="shared" si="0"/>
        <v>0</v>
      </c>
      <c r="L36" s="231">
        <f t="shared" si="1"/>
        <v>0</v>
      </c>
    </row>
    <row r="37" spans="1:12" s="188" customFormat="1">
      <c r="A37" s="201">
        <v>31</v>
      </c>
      <c r="B37" s="218">
        <f>'KERJA PROJEK (1)'!B37</f>
        <v>0</v>
      </c>
      <c r="C37" s="219">
        <f>'KERJA PROJEK (1)'!C37</f>
        <v>0</v>
      </c>
      <c r="D37" s="220">
        <f>'KERJA PROJEK (1)'!D37</f>
        <v>0</v>
      </c>
      <c r="E37" s="221">
        <f>'KERJA PROJEK (1)'!E37</f>
        <v>0</v>
      </c>
      <c r="F37" s="202"/>
      <c r="G37" s="202"/>
      <c r="H37" s="202"/>
      <c r="I37" s="202"/>
      <c r="J37" s="202"/>
      <c r="K37" s="201">
        <f t="shared" si="0"/>
        <v>0</v>
      </c>
      <c r="L37" s="231">
        <f t="shared" si="1"/>
        <v>0</v>
      </c>
    </row>
    <row r="38" spans="1:12" s="188" customFormat="1">
      <c r="A38" s="201">
        <v>32</v>
      </c>
      <c r="B38" s="218">
        <f>'KERJA PROJEK (1)'!B38</f>
        <v>0</v>
      </c>
      <c r="C38" s="219">
        <f>'KERJA PROJEK (1)'!C38</f>
        <v>0</v>
      </c>
      <c r="D38" s="220">
        <f>'KERJA PROJEK (1)'!D38</f>
        <v>0</v>
      </c>
      <c r="E38" s="221">
        <f>'KERJA PROJEK (1)'!E38</f>
        <v>0</v>
      </c>
      <c r="F38" s="202"/>
      <c r="G38" s="202"/>
      <c r="H38" s="202"/>
      <c r="I38" s="202"/>
      <c r="J38" s="202"/>
      <c r="K38" s="201">
        <f t="shared" si="0"/>
        <v>0</v>
      </c>
      <c r="L38" s="231">
        <f t="shared" si="1"/>
        <v>0</v>
      </c>
    </row>
    <row r="39" spans="1:12" s="188" customFormat="1">
      <c r="A39" s="201">
        <v>33</v>
      </c>
      <c r="B39" s="218">
        <f>'KERJA PROJEK (1)'!B39</f>
        <v>0</v>
      </c>
      <c r="C39" s="219">
        <f>'KERJA PROJEK (1)'!C39</f>
        <v>0</v>
      </c>
      <c r="D39" s="220">
        <f>'KERJA PROJEK (1)'!D39</f>
        <v>0</v>
      </c>
      <c r="E39" s="221">
        <f>'KERJA PROJEK (1)'!E39</f>
        <v>0</v>
      </c>
      <c r="F39" s="202"/>
      <c r="G39" s="202"/>
      <c r="H39" s="202"/>
      <c r="I39" s="202"/>
      <c r="J39" s="202"/>
      <c r="K39" s="201">
        <f t="shared" si="0"/>
        <v>0</v>
      </c>
      <c r="L39" s="231">
        <f t="shared" si="1"/>
        <v>0</v>
      </c>
    </row>
    <row r="40" spans="1:12" s="188" customFormat="1">
      <c r="A40" s="201">
        <v>34</v>
      </c>
      <c r="B40" s="218">
        <f>'KERJA PROJEK (1)'!B40</f>
        <v>0</v>
      </c>
      <c r="C40" s="219">
        <f>'KERJA PROJEK (1)'!C40</f>
        <v>0</v>
      </c>
      <c r="D40" s="220">
        <f>'KERJA PROJEK (1)'!D40</f>
        <v>0</v>
      </c>
      <c r="E40" s="221">
        <f>'KERJA PROJEK (1)'!E40</f>
        <v>0</v>
      </c>
      <c r="F40" s="202"/>
      <c r="G40" s="202"/>
      <c r="H40" s="202"/>
      <c r="I40" s="202"/>
      <c r="J40" s="202"/>
      <c r="K40" s="201">
        <f t="shared" si="0"/>
        <v>0</v>
      </c>
      <c r="L40" s="231">
        <f t="shared" si="1"/>
        <v>0</v>
      </c>
    </row>
    <row r="41" spans="1:12" s="188" customFormat="1">
      <c r="A41" s="201">
        <v>35</v>
      </c>
      <c r="B41" s="218">
        <f>'KERJA PROJEK (1)'!B41</f>
        <v>0</v>
      </c>
      <c r="C41" s="219">
        <f>'KERJA PROJEK (1)'!C41</f>
        <v>0</v>
      </c>
      <c r="D41" s="220">
        <f>'KERJA PROJEK (1)'!D41</f>
        <v>0</v>
      </c>
      <c r="E41" s="221">
        <f>'KERJA PROJEK (1)'!E41</f>
        <v>0</v>
      </c>
      <c r="F41" s="202"/>
      <c r="G41" s="202"/>
      <c r="H41" s="202"/>
      <c r="I41" s="202"/>
      <c r="J41" s="202"/>
      <c r="K41" s="201">
        <f t="shared" si="0"/>
        <v>0</v>
      </c>
      <c r="L41" s="231">
        <f t="shared" si="1"/>
        <v>0</v>
      </c>
    </row>
    <row r="42" spans="1:12" s="188" customFormat="1">
      <c r="A42" s="201">
        <v>36</v>
      </c>
      <c r="B42" s="218">
        <f>'KERJA PROJEK (1)'!B42</f>
        <v>0</v>
      </c>
      <c r="C42" s="219">
        <f>'KERJA PROJEK (1)'!C42</f>
        <v>0</v>
      </c>
      <c r="D42" s="220">
        <f>'KERJA PROJEK (1)'!D42</f>
        <v>0</v>
      </c>
      <c r="E42" s="221">
        <f>'KERJA PROJEK (1)'!E42</f>
        <v>0</v>
      </c>
      <c r="F42" s="202"/>
      <c r="G42" s="202"/>
      <c r="H42" s="202"/>
      <c r="I42" s="202"/>
      <c r="J42" s="202"/>
      <c r="K42" s="201">
        <f t="shared" si="0"/>
        <v>0</v>
      </c>
      <c r="L42" s="231">
        <f t="shared" si="1"/>
        <v>0</v>
      </c>
    </row>
    <row r="43" spans="1:12" s="188" customFormat="1">
      <c r="A43" s="201">
        <v>37</v>
      </c>
      <c r="B43" s="218">
        <f>'KERJA PROJEK (1)'!B43</f>
        <v>0</v>
      </c>
      <c r="C43" s="219">
        <f>'KERJA PROJEK (1)'!C43</f>
        <v>0</v>
      </c>
      <c r="D43" s="220">
        <f>'KERJA PROJEK (1)'!D43</f>
        <v>0</v>
      </c>
      <c r="E43" s="221">
        <f>'KERJA PROJEK (1)'!E43</f>
        <v>0</v>
      </c>
      <c r="F43" s="202"/>
      <c r="G43" s="202"/>
      <c r="H43" s="202"/>
      <c r="I43" s="202"/>
      <c r="J43" s="202"/>
      <c r="K43" s="201">
        <f t="shared" si="0"/>
        <v>0</v>
      </c>
      <c r="L43" s="231">
        <f t="shared" si="1"/>
        <v>0</v>
      </c>
    </row>
    <row r="44" spans="1:12" s="188" customFormat="1">
      <c r="A44" s="201">
        <v>38</v>
      </c>
      <c r="B44" s="218">
        <f>'KERJA PROJEK (1)'!B44</f>
        <v>0</v>
      </c>
      <c r="C44" s="219">
        <f>'KERJA PROJEK (1)'!C44</f>
        <v>0</v>
      </c>
      <c r="D44" s="220">
        <f>'KERJA PROJEK (1)'!D44</f>
        <v>0</v>
      </c>
      <c r="E44" s="221">
        <f>'KERJA PROJEK (1)'!E44</f>
        <v>0</v>
      </c>
      <c r="F44" s="202"/>
      <c r="G44" s="202"/>
      <c r="H44" s="202"/>
      <c r="I44" s="202"/>
      <c r="J44" s="202"/>
      <c r="K44" s="201">
        <f t="shared" si="0"/>
        <v>0</v>
      </c>
      <c r="L44" s="231">
        <f t="shared" si="1"/>
        <v>0</v>
      </c>
    </row>
    <row r="45" spans="1:12" s="188" customFormat="1">
      <c r="A45" s="201">
        <v>39</v>
      </c>
      <c r="B45" s="218">
        <f>'KERJA PROJEK (1)'!B45</f>
        <v>0</v>
      </c>
      <c r="C45" s="219">
        <f>'KERJA PROJEK (1)'!C45</f>
        <v>0</v>
      </c>
      <c r="D45" s="220">
        <f>'KERJA PROJEK (1)'!D45</f>
        <v>0</v>
      </c>
      <c r="E45" s="221">
        <f>'KERJA PROJEK (1)'!E45</f>
        <v>0</v>
      </c>
      <c r="F45" s="202"/>
      <c r="G45" s="202"/>
      <c r="H45" s="202"/>
      <c r="I45" s="202"/>
      <c r="J45" s="202"/>
      <c r="K45" s="201">
        <f t="shared" si="0"/>
        <v>0</v>
      </c>
      <c r="L45" s="231">
        <f t="shared" si="1"/>
        <v>0</v>
      </c>
    </row>
    <row r="46" spans="1:12" s="188" customFormat="1">
      <c r="A46" s="201">
        <v>40</v>
      </c>
      <c r="B46" s="218">
        <f>'KERJA PROJEK (1)'!B46</f>
        <v>0</v>
      </c>
      <c r="C46" s="219">
        <f>'KERJA PROJEK (1)'!C46</f>
        <v>0</v>
      </c>
      <c r="D46" s="220">
        <f>'KERJA PROJEK (1)'!D46</f>
        <v>0</v>
      </c>
      <c r="E46" s="221">
        <f>'KERJA PROJEK (1)'!E46</f>
        <v>0</v>
      </c>
      <c r="F46" s="202"/>
      <c r="G46" s="202"/>
      <c r="H46" s="202"/>
      <c r="I46" s="202"/>
      <c r="J46" s="202"/>
      <c r="K46" s="201">
        <f t="shared" si="0"/>
        <v>0</v>
      </c>
      <c r="L46" s="231">
        <f t="shared" si="1"/>
        <v>0</v>
      </c>
    </row>
    <row r="47" spans="1:12" s="188" customFormat="1">
      <c r="A47" s="201">
        <v>41</v>
      </c>
      <c r="B47" s="218">
        <f>'KERJA PROJEK (1)'!B47</f>
        <v>0</v>
      </c>
      <c r="C47" s="219">
        <f>'KERJA PROJEK (1)'!C47</f>
        <v>0</v>
      </c>
      <c r="D47" s="220">
        <f>'KERJA PROJEK (1)'!D47</f>
        <v>0</v>
      </c>
      <c r="E47" s="221">
        <f>'KERJA PROJEK (1)'!E47</f>
        <v>0</v>
      </c>
      <c r="F47" s="202"/>
      <c r="G47" s="202"/>
      <c r="H47" s="202"/>
      <c r="I47" s="202"/>
      <c r="J47" s="202"/>
      <c r="K47" s="201">
        <f t="shared" si="0"/>
        <v>0</v>
      </c>
      <c r="L47" s="231">
        <f t="shared" si="1"/>
        <v>0</v>
      </c>
    </row>
    <row r="48" spans="1:12" s="188" customFormat="1">
      <c r="A48" s="201">
        <v>42</v>
      </c>
      <c r="B48" s="218">
        <f>'KERJA PROJEK (1)'!B48</f>
        <v>0</v>
      </c>
      <c r="C48" s="219">
        <f>'KERJA PROJEK (1)'!C48</f>
        <v>0</v>
      </c>
      <c r="D48" s="220">
        <f>'KERJA PROJEK (1)'!D48</f>
        <v>0</v>
      </c>
      <c r="E48" s="221">
        <f>'KERJA PROJEK (1)'!E48</f>
        <v>0</v>
      </c>
      <c r="F48" s="202"/>
      <c r="G48" s="202"/>
      <c r="H48" s="202"/>
      <c r="I48" s="202"/>
      <c r="J48" s="202"/>
      <c r="K48" s="201">
        <f t="shared" si="0"/>
        <v>0</v>
      </c>
      <c r="L48" s="231">
        <f t="shared" si="1"/>
        <v>0</v>
      </c>
    </row>
    <row r="49" spans="1:12" s="188" customFormat="1">
      <c r="A49" s="201">
        <v>43</v>
      </c>
      <c r="B49" s="218">
        <f>'KERJA PROJEK (1)'!B49</f>
        <v>0</v>
      </c>
      <c r="C49" s="219">
        <f>'KERJA PROJEK (1)'!C49</f>
        <v>0</v>
      </c>
      <c r="D49" s="220">
        <f>'KERJA PROJEK (1)'!D49</f>
        <v>0</v>
      </c>
      <c r="E49" s="221">
        <f>'KERJA PROJEK (1)'!E49</f>
        <v>0</v>
      </c>
      <c r="F49" s="202"/>
      <c r="G49" s="202"/>
      <c r="H49" s="202"/>
      <c r="I49" s="202"/>
      <c r="J49" s="202"/>
      <c r="K49" s="201">
        <f t="shared" si="0"/>
        <v>0</v>
      </c>
      <c r="L49" s="231">
        <f t="shared" si="1"/>
        <v>0</v>
      </c>
    </row>
    <row r="50" spans="1:12" s="188" customFormat="1">
      <c r="A50" s="201">
        <v>44</v>
      </c>
      <c r="B50" s="218">
        <f>'KERJA PROJEK (1)'!B50</f>
        <v>0</v>
      </c>
      <c r="C50" s="219">
        <f>'KERJA PROJEK (1)'!C50</f>
        <v>0</v>
      </c>
      <c r="D50" s="220">
        <f>'KERJA PROJEK (1)'!D50</f>
        <v>0</v>
      </c>
      <c r="E50" s="221">
        <f>'KERJA PROJEK (1)'!E50</f>
        <v>0</v>
      </c>
      <c r="F50" s="202"/>
      <c r="G50" s="202"/>
      <c r="H50" s="202"/>
      <c r="I50" s="202"/>
      <c r="J50" s="202"/>
      <c r="K50" s="201">
        <f t="shared" si="0"/>
        <v>0</v>
      </c>
      <c r="L50" s="231">
        <f t="shared" si="1"/>
        <v>0</v>
      </c>
    </row>
    <row r="51" spans="1:12" s="188" customFormat="1">
      <c r="A51" s="201">
        <v>45</v>
      </c>
      <c r="B51" s="218">
        <f>'KERJA PROJEK (1)'!B51</f>
        <v>0</v>
      </c>
      <c r="C51" s="219">
        <f>'KERJA PROJEK (1)'!C51</f>
        <v>0</v>
      </c>
      <c r="D51" s="220">
        <f>'KERJA PROJEK (1)'!D51</f>
        <v>0</v>
      </c>
      <c r="E51" s="221">
        <f>'KERJA PROJEK (1)'!E51</f>
        <v>0</v>
      </c>
      <c r="F51" s="202"/>
      <c r="G51" s="202"/>
      <c r="H51" s="202"/>
      <c r="I51" s="202"/>
      <c r="J51" s="202"/>
      <c r="K51" s="201">
        <f t="shared" si="0"/>
        <v>0</v>
      </c>
      <c r="L51" s="231">
        <f t="shared" si="1"/>
        <v>0</v>
      </c>
    </row>
    <row r="52" spans="1:12" s="188" customFormat="1">
      <c r="A52" s="201">
        <v>46</v>
      </c>
      <c r="B52" s="218">
        <f>'KERJA PROJEK (1)'!B52</f>
        <v>0</v>
      </c>
      <c r="C52" s="219">
        <f>'KERJA PROJEK (1)'!C52</f>
        <v>0</v>
      </c>
      <c r="D52" s="220">
        <f>'KERJA PROJEK (1)'!D52</f>
        <v>0</v>
      </c>
      <c r="E52" s="221">
        <f>'KERJA PROJEK (1)'!E52</f>
        <v>0</v>
      </c>
      <c r="F52" s="202"/>
      <c r="G52" s="202"/>
      <c r="H52" s="202"/>
      <c r="I52" s="202"/>
      <c r="J52" s="202"/>
      <c r="K52" s="201">
        <f t="shared" si="0"/>
        <v>0</v>
      </c>
      <c r="L52" s="231">
        <f t="shared" si="1"/>
        <v>0</v>
      </c>
    </row>
    <row r="53" spans="1:12" s="188" customFormat="1">
      <c r="A53" s="201">
        <v>47</v>
      </c>
      <c r="B53" s="218">
        <f>'KERJA PROJEK (1)'!B53</f>
        <v>0</v>
      </c>
      <c r="C53" s="219">
        <f>'KERJA PROJEK (1)'!C53</f>
        <v>0</v>
      </c>
      <c r="D53" s="220">
        <f>'KERJA PROJEK (1)'!D53</f>
        <v>0</v>
      </c>
      <c r="E53" s="221">
        <f>'KERJA PROJEK (1)'!E53</f>
        <v>0</v>
      </c>
      <c r="F53" s="202"/>
      <c r="G53" s="202"/>
      <c r="H53" s="202"/>
      <c r="I53" s="202"/>
      <c r="J53" s="202"/>
      <c r="K53" s="201">
        <f t="shared" si="0"/>
        <v>0</v>
      </c>
      <c r="L53" s="231">
        <f t="shared" si="1"/>
        <v>0</v>
      </c>
    </row>
    <row r="54" spans="1:12" s="188" customFormat="1">
      <c r="A54" s="201">
        <v>48</v>
      </c>
      <c r="B54" s="218">
        <f>'KERJA PROJEK (1)'!B54</f>
        <v>0</v>
      </c>
      <c r="C54" s="219">
        <f>'KERJA PROJEK (1)'!C54</f>
        <v>0</v>
      </c>
      <c r="D54" s="220">
        <f>'KERJA PROJEK (1)'!D54</f>
        <v>0</v>
      </c>
      <c r="E54" s="221">
        <f>'KERJA PROJEK (1)'!E54</f>
        <v>0</v>
      </c>
      <c r="F54" s="202"/>
      <c r="G54" s="202"/>
      <c r="H54" s="202"/>
      <c r="I54" s="202"/>
      <c r="J54" s="202"/>
      <c r="K54" s="201">
        <f t="shared" si="0"/>
        <v>0</v>
      </c>
      <c r="L54" s="231">
        <f t="shared" si="1"/>
        <v>0</v>
      </c>
    </row>
    <row r="55" spans="1:12" s="188" customFormat="1">
      <c r="A55" s="201">
        <v>49</v>
      </c>
      <c r="B55" s="218">
        <f>'KERJA PROJEK (1)'!B55</f>
        <v>0</v>
      </c>
      <c r="C55" s="219">
        <f>'KERJA PROJEK (1)'!C55</f>
        <v>0</v>
      </c>
      <c r="D55" s="220">
        <f>'KERJA PROJEK (1)'!D55</f>
        <v>0</v>
      </c>
      <c r="E55" s="221">
        <f>'KERJA PROJEK (1)'!E55</f>
        <v>0</v>
      </c>
      <c r="F55" s="202"/>
      <c r="G55" s="202"/>
      <c r="H55" s="202"/>
      <c r="I55" s="202"/>
      <c r="J55" s="202"/>
      <c r="K55" s="201">
        <f t="shared" si="0"/>
        <v>0</v>
      </c>
      <c r="L55" s="231">
        <f t="shared" si="1"/>
        <v>0</v>
      </c>
    </row>
    <row r="56" spans="1:12" s="188" customFormat="1">
      <c r="A56" s="201">
        <v>50</v>
      </c>
      <c r="B56" s="218">
        <f>'KERJA PROJEK (1)'!B56</f>
        <v>0</v>
      </c>
      <c r="C56" s="219">
        <f>'KERJA PROJEK (1)'!C56</f>
        <v>0</v>
      </c>
      <c r="D56" s="220">
        <f>'KERJA PROJEK (1)'!D56</f>
        <v>0</v>
      </c>
      <c r="E56" s="221">
        <f>'KERJA PROJEK (1)'!E56</f>
        <v>0</v>
      </c>
      <c r="F56" s="202"/>
      <c r="G56" s="202"/>
      <c r="H56" s="202"/>
      <c r="I56" s="202"/>
      <c r="J56" s="202"/>
      <c r="K56" s="201">
        <f t="shared" si="0"/>
        <v>0</v>
      </c>
      <c r="L56" s="231">
        <f t="shared" si="1"/>
        <v>0</v>
      </c>
    </row>
    <row r="57" spans="1:12" s="188" customFormat="1">
      <c r="A57" s="201">
        <v>51</v>
      </c>
      <c r="B57" s="218">
        <f>'KERJA PROJEK (1)'!B57</f>
        <v>0</v>
      </c>
      <c r="C57" s="219">
        <f>'KERJA PROJEK (1)'!C57</f>
        <v>0</v>
      </c>
      <c r="D57" s="220">
        <f>'KERJA PROJEK (1)'!D57</f>
        <v>0</v>
      </c>
      <c r="E57" s="221">
        <f>'KERJA PROJEK (1)'!E57</f>
        <v>0</v>
      </c>
      <c r="F57" s="202"/>
      <c r="G57" s="202"/>
      <c r="H57" s="202"/>
      <c r="I57" s="202"/>
      <c r="J57" s="202"/>
      <c r="K57" s="201">
        <f t="shared" si="0"/>
        <v>0</v>
      </c>
      <c r="L57" s="231">
        <f t="shared" si="1"/>
        <v>0</v>
      </c>
    </row>
    <row r="58" spans="1:12" s="188" customFormat="1">
      <c r="A58" s="201">
        <v>52</v>
      </c>
      <c r="B58" s="218">
        <f>'KERJA PROJEK (1)'!B58</f>
        <v>0</v>
      </c>
      <c r="C58" s="219">
        <f>'KERJA PROJEK (1)'!C58</f>
        <v>0</v>
      </c>
      <c r="D58" s="220">
        <f>'KERJA PROJEK (1)'!D58</f>
        <v>0</v>
      </c>
      <c r="E58" s="221">
        <f>'KERJA PROJEK (1)'!E58</f>
        <v>0</v>
      </c>
      <c r="F58" s="202"/>
      <c r="G58" s="202"/>
      <c r="H58" s="202"/>
      <c r="I58" s="202"/>
      <c r="J58" s="202"/>
      <c r="K58" s="201">
        <f t="shared" si="0"/>
        <v>0</v>
      </c>
      <c r="L58" s="231">
        <f t="shared" si="1"/>
        <v>0</v>
      </c>
    </row>
    <row r="59" spans="1:12" s="188" customFormat="1">
      <c r="A59" s="201">
        <v>53</v>
      </c>
      <c r="B59" s="218">
        <f>'KERJA PROJEK (1)'!B59</f>
        <v>0</v>
      </c>
      <c r="C59" s="219">
        <f>'KERJA PROJEK (1)'!C59</f>
        <v>0</v>
      </c>
      <c r="D59" s="220">
        <f>'KERJA PROJEK (1)'!D59</f>
        <v>0</v>
      </c>
      <c r="E59" s="221">
        <f>'KERJA PROJEK (1)'!E59</f>
        <v>0</v>
      </c>
      <c r="F59" s="202"/>
      <c r="G59" s="202"/>
      <c r="H59" s="202"/>
      <c r="I59" s="202"/>
      <c r="J59" s="202"/>
      <c r="K59" s="201">
        <f t="shared" si="0"/>
        <v>0</v>
      </c>
      <c r="L59" s="231">
        <f t="shared" si="1"/>
        <v>0</v>
      </c>
    </row>
    <row r="60" spans="1:12" s="188" customFormat="1">
      <c r="A60" s="201">
        <v>54</v>
      </c>
      <c r="B60" s="218">
        <f>'KERJA PROJEK (1)'!B60</f>
        <v>0</v>
      </c>
      <c r="C60" s="219">
        <f>'KERJA PROJEK (1)'!C60</f>
        <v>0</v>
      </c>
      <c r="D60" s="220">
        <f>'KERJA PROJEK (1)'!D60</f>
        <v>0</v>
      </c>
      <c r="E60" s="221">
        <f>'KERJA PROJEK (1)'!E60</f>
        <v>0</v>
      </c>
      <c r="F60" s="202"/>
      <c r="G60" s="202"/>
      <c r="H60" s="202"/>
      <c r="I60" s="202"/>
      <c r="J60" s="202"/>
      <c r="K60" s="201">
        <f t="shared" si="0"/>
        <v>0</v>
      </c>
      <c r="L60" s="231">
        <f t="shared" si="1"/>
        <v>0</v>
      </c>
    </row>
    <row r="61" spans="1:12">
      <c r="A61" s="203"/>
      <c r="B61" s="204"/>
      <c r="C61" s="204"/>
      <c r="D61" s="205"/>
      <c r="E61" s="204"/>
      <c r="F61" s="290"/>
      <c r="G61" s="290"/>
      <c r="H61" s="290"/>
      <c r="I61" s="290"/>
      <c r="J61" s="290"/>
      <c r="K61" s="290"/>
      <c r="L61" s="290"/>
    </row>
    <row r="62" spans="1:12" ht="15.95" customHeight="1">
      <c r="A62" s="206"/>
      <c r="B62" s="207"/>
      <c r="C62" s="207"/>
      <c r="D62" s="208"/>
      <c r="E62" s="207"/>
      <c r="F62" s="291"/>
      <c r="G62" s="291"/>
      <c r="H62" s="291"/>
      <c r="I62" s="291"/>
      <c r="J62" s="291"/>
      <c r="K62" s="291"/>
      <c r="L62" s="291"/>
    </row>
    <row r="63" spans="1:12" ht="15.95" customHeight="1">
      <c r="A63" s="206"/>
      <c r="B63" s="207"/>
      <c r="C63" s="207"/>
      <c r="D63" s="208"/>
      <c r="E63" s="207"/>
      <c r="F63" s="291"/>
      <c r="G63" s="291"/>
      <c r="H63" s="291"/>
      <c r="I63" s="291"/>
      <c r="J63" s="291"/>
      <c r="K63" s="291"/>
      <c r="L63" s="291"/>
    </row>
    <row r="64" spans="1:12" ht="15.95" customHeight="1">
      <c r="A64" s="209"/>
      <c r="B64" s="207" t="s">
        <v>13</v>
      </c>
      <c r="C64" s="207"/>
      <c r="D64" s="208"/>
      <c r="E64" s="207"/>
      <c r="F64" s="291"/>
      <c r="G64" s="291"/>
      <c r="H64" s="291"/>
      <c r="I64" s="291"/>
      <c r="J64" s="291"/>
      <c r="K64" s="291"/>
      <c r="L64" s="291"/>
    </row>
    <row r="65" spans="1:12">
      <c r="A65" s="209"/>
      <c r="B65" s="210" t="str">
        <f>'REKOD PRESTASI MURID'!B70</f>
        <v>HAKIM HUSNI</v>
      </c>
      <c r="C65" s="210"/>
      <c r="D65" s="211"/>
      <c r="E65" s="210"/>
      <c r="F65" s="207"/>
      <c r="G65" s="207"/>
      <c r="H65" s="207"/>
      <c r="I65" s="207"/>
      <c r="J65" s="207"/>
      <c r="K65" s="207"/>
      <c r="L65" s="207"/>
    </row>
    <row r="66" spans="1:12">
      <c r="A66" s="209"/>
      <c r="B66" s="210" t="str">
        <f>'REKOD PRESTASI MURID'!B71</f>
        <v>PENGETUA</v>
      </c>
      <c r="C66" s="210"/>
      <c r="D66" s="211"/>
      <c r="E66" s="210"/>
      <c r="F66" s="207"/>
      <c r="G66" s="207"/>
      <c r="H66" s="207"/>
      <c r="I66" s="207"/>
      <c r="J66" s="207"/>
      <c r="K66" s="207"/>
      <c r="L66" s="207"/>
    </row>
    <row r="67" spans="1:12">
      <c r="A67" s="209"/>
      <c r="B67" s="212" t="str">
        <f>'REKOD PRESTASI MURID'!B72</f>
        <v>SMK SUNGAI PELEK</v>
      </c>
      <c r="C67" s="212"/>
      <c r="D67" s="213"/>
      <c r="E67" s="212"/>
      <c r="F67" s="207"/>
      <c r="G67" s="207"/>
      <c r="H67" s="207"/>
      <c r="I67" s="207"/>
      <c r="J67" s="207"/>
      <c r="K67" s="207"/>
      <c r="L67" s="207"/>
    </row>
    <row r="68" spans="1:12">
      <c r="A68" s="206"/>
      <c r="B68" s="207"/>
      <c r="C68" s="207"/>
      <c r="D68" s="208"/>
      <c r="E68" s="207"/>
      <c r="F68" s="207"/>
      <c r="G68" s="207"/>
      <c r="H68" s="207"/>
      <c r="I68" s="207"/>
      <c r="J68" s="207"/>
      <c r="K68" s="207"/>
      <c r="L68" s="207"/>
    </row>
    <row r="69" spans="1:12">
      <c r="A69" s="206"/>
      <c r="B69" s="207"/>
      <c r="C69" s="207"/>
      <c r="D69" s="208"/>
      <c r="E69" s="207"/>
      <c r="F69" s="207"/>
      <c r="G69" s="207"/>
      <c r="H69" s="207"/>
      <c r="I69" s="207"/>
      <c r="J69" s="207"/>
      <c r="K69" s="207"/>
      <c r="L69" s="207"/>
    </row>
    <row r="70" spans="1:12">
      <c r="A70" s="206"/>
      <c r="B70" s="207"/>
      <c r="C70" s="207"/>
      <c r="D70" s="208"/>
      <c r="E70" s="207"/>
      <c r="F70" s="207"/>
      <c r="G70" s="207"/>
      <c r="H70" s="207"/>
      <c r="I70" s="207"/>
      <c r="J70" s="207"/>
      <c r="K70" s="207"/>
      <c r="L70" s="207"/>
    </row>
    <row r="71" spans="1:12">
      <c r="A71" s="206"/>
      <c r="B71" s="207"/>
      <c r="C71" s="207"/>
      <c r="D71" s="208"/>
      <c r="E71" s="207"/>
      <c r="F71" s="207"/>
      <c r="G71" s="207"/>
      <c r="H71" s="207"/>
      <c r="I71" s="207"/>
      <c r="J71" s="207"/>
      <c r="K71" s="207"/>
      <c r="L71" s="207"/>
    </row>
    <row r="72" spans="1:12">
      <c r="A72" s="214"/>
      <c r="B72" s="215"/>
      <c r="C72" s="215"/>
      <c r="D72" s="216"/>
      <c r="E72" s="215"/>
      <c r="F72" s="215"/>
      <c r="G72" s="215"/>
      <c r="H72" s="215"/>
      <c r="I72" s="215"/>
      <c r="J72" s="215"/>
      <c r="K72" s="215"/>
      <c r="L72" s="215"/>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E67" sqref="E6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92" t="str">
        <f>'REKOD PRESTASI MURID'!A7</f>
        <v>BIOLOGI</v>
      </c>
      <c r="B1" s="292"/>
      <c r="C1" s="292"/>
      <c r="D1" s="292"/>
      <c r="E1" s="292"/>
      <c r="F1" s="292"/>
      <c r="G1" s="292"/>
      <c r="H1" s="292"/>
      <c r="I1" s="292"/>
      <c r="J1" s="292"/>
      <c r="K1" s="292"/>
      <c r="L1" s="292"/>
      <c r="M1" s="292"/>
      <c r="N1" s="292"/>
      <c r="O1" s="292"/>
      <c r="P1" s="292"/>
      <c r="Q1" s="292"/>
    </row>
    <row r="2" spans="1:23" ht="15.95" customHeight="1">
      <c r="A2" s="292"/>
      <c r="B2" s="292"/>
      <c r="C2" s="292"/>
      <c r="D2" s="292"/>
      <c r="E2" s="292"/>
      <c r="F2" s="292"/>
      <c r="G2" s="292"/>
      <c r="H2" s="292"/>
      <c r="I2" s="292"/>
      <c r="J2" s="292"/>
      <c r="K2" s="292"/>
      <c r="L2" s="292"/>
      <c r="M2" s="292"/>
      <c r="N2" s="292"/>
      <c r="O2" s="292"/>
      <c r="P2" s="292"/>
      <c r="Q2" s="292"/>
    </row>
    <row r="3" spans="1:23" ht="15.95" customHeight="1">
      <c r="A3" s="173"/>
      <c r="B3" s="173"/>
      <c r="C3" s="173"/>
      <c r="D3" s="173"/>
      <c r="E3" s="173"/>
      <c r="F3" s="173"/>
      <c r="G3" s="173"/>
      <c r="H3" s="175" t="s">
        <v>74</v>
      </c>
      <c r="I3" s="174" t="str">
        <f>'REKOD PRESTASI MURID'!D1</f>
        <v>SMK SUNGAI PELEK</v>
      </c>
      <c r="J3" s="173"/>
      <c r="K3" s="173"/>
      <c r="L3" s="175" t="s">
        <v>75</v>
      </c>
      <c r="M3" s="174" t="str">
        <f>'REKOD PRESTASI MURID'!D6</f>
        <v>AZMI HARUN</v>
      </c>
      <c r="N3" s="173"/>
      <c r="O3" s="173"/>
      <c r="P3" s="173"/>
      <c r="Q3" s="173"/>
    </row>
    <row r="4" spans="1:23" ht="15.95" customHeight="1">
      <c r="A4" s="173"/>
      <c r="B4" s="173"/>
      <c r="C4" s="173"/>
      <c r="D4" s="173"/>
      <c r="E4" s="173"/>
      <c r="F4" s="173"/>
      <c r="G4" s="173"/>
      <c r="H4" s="175" t="s">
        <v>18</v>
      </c>
      <c r="I4" s="174" t="str">
        <f>'REKOD PRESTASI MURID'!D7</f>
        <v>4 SAINS 3</v>
      </c>
      <c r="J4" s="173"/>
      <c r="K4" s="173"/>
      <c r="L4" s="173"/>
      <c r="M4" s="173"/>
      <c r="N4" s="173"/>
      <c r="O4" s="173"/>
      <c r="P4" s="173"/>
      <c r="Q4" s="173"/>
    </row>
    <row r="5" spans="1:23" ht="20.25">
      <c r="A5" s="2"/>
      <c r="B5" s="2"/>
      <c r="C5" s="2"/>
      <c r="D5" s="2"/>
      <c r="E5" s="2"/>
      <c r="F5" s="2"/>
      <c r="G5" s="2"/>
      <c r="H5" s="3"/>
      <c r="I5" s="3"/>
      <c r="J5" s="2"/>
      <c r="K5" s="2"/>
      <c r="L5" s="2"/>
      <c r="M5" s="2"/>
      <c r="N5" s="2"/>
      <c r="O5" s="21"/>
      <c r="P5" s="21"/>
      <c r="Q5" s="21"/>
    </row>
    <row r="6" spans="1:23" ht="18.75">
      <c r="A6" s="4"/>
      <c r="B6" s="5" t="str">
        <f>'REKOD PRESTASI MURID'!E11</f>
        <v>ASAS BIOLOGI</v>
      </c>
      <c r="C6" s="6"/>
      <c r="D6" s="6"/>
      <c r="E6" s="6"/>
      <c r="F6" s="6"/>
      <c r="G6" s="6"/>
      <c r="H6" s="7"/>
      <c r="I6" s="4"/>
      <c r="J6" s="5" t="str">
        <f>'REKOD PRESTASI MURID'!F11</f>
        <v>FISIOLOGI MANUSIA DAN HAIWAN</v>
      </c>
      <c r="K6" s="6"/>
      <c r="L6" s="6"/>
      <c r="M6" s="6"/>
      <c r="N6" s="6"/>
      <c r="O6" s="6"/>
      <c r="P6" s="7"/>
      <c r="Q6" s="6"/>
    </row>
    <row r="7" spans="1:23">
      <c r="A7" s="8"/>
      <c r="B7" s="9" t="s">
        <v>23</v>
      </c>
      <c r="C7" s="10" t="s">
        <v>29</v>
      </c>
      <c r="D7" s="10" t="s">
        <v>30</v>
      </c>
      <c r="E7" s="10" t="s">
        <v>31</v>
      </c>
      <c r="F7" s="10" t="s">
        <v>71</v>
      </c>
      <c r="G7" s="10" t="s">
        <v>72</v>
      </c>
      <c r="H7" s="10" t="s">
        <v>73</v>
      </c>
      <c r="I7" s="8"/>
      <c r="J7" s="9" t="s">
        <v>23</v>
      </c>
      <c r="K7" s="10" t="s">
        <v>29</v>
      </c>
      <c r="L7" s="10" t="s">
        <v>30</v>
      </c>
      <c r="M7" s="10" t="s">
        <v>31</v>
      </c>
      <c r="N7" s="10" t="s">
        <v>71</v>
      </c>
      <c r="O7" s="10" t="s">
        <v>72</v>
      </c>
      <c r="P7" s="10" t="s">
        <v>73</v>
      </c>
      <c r="Q7" s="8"/>
    </row>
    <row r="8" spans="1:23">
      <c r="A8" s="8"/>
      <c r="B8" s="11" t="s">
        <v>35</v>
      </c>
      <c r="C8" s="11">
        <f>COUNTIF('REKOD PRESTASI MURID'!$E$12:$E$65,1)</f>
        <v>0</v>
      </c>
      <c r="D8" s="11">
        <f>COUNTIF('REKOD PRESTASI MURID'!$E$12:$E$65,2)</f>
        <v>1</v>
      </c>
      <c r="E8" s="11">
        <f>COUNTIF('REKOD PRESTASI MURID'!$E$12:$E$65,3)</f>
        <v>0</v>
      </c>
      <c r="F8" s="11">
        <f>COUNTIF('REKOD PRESTASI MURID'!$E$12:$E$65,4)</f>
        <v>0</v>
      </c>
      <c r="G8" s="11">
        <f>COUNTIF('REKOD PRESTASI MURID'!$E$12:$E$65,5)</f>
        <v>6</v>
      </c>
      <c r="H8" s="11">
        <f>COUNTIF('REKOD PRESTASI MURID'!$E$12:$E$65,6)</f>
        <v>23</v>
      </c>
      <c r="I8" s="8"/>
      <c r="J8" s="11" t="s">
        <v>35</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30</v>
      </c>
      <c r="H21" s="15" t="s">
        <v>37</v>
      </c>
      <c r="I21" s="8"/>
      <c r="J21" s="8"/>
      <c r="K21" s="8"/>
      <c r="L21" s="8"/>
      <c r="M21" s="8"/>
      <c r="N21" s="15" t="s">
        <v>36</v>
      </c>
      <c r="O21" s="16">
        <f>SUM(K8:P8)</f>
        <v>30</v>
      </c>
      <c r="P21" s="15" t="s">
        <v>37</v>
      </c>
      <c r="Q21" s="8"/>
    </row>
    <row r="22" spans="1:17">
      <c r="A22" s="4"/>
      <c r="B22" s="6"/>
      <c r="C22" s="6"/>
      <c r="D22" s="6"/>
      <c r="E22" s="6"/>
      <c r="F22" s="4"/>
      <c r="G22" s="6"/>
      <c r="H22" s="6"/>
      <c r="I22" s="4"/>
      <c r="J22" s="4"/>
      <c r="K22" s="4"/>
      <c r="L22" s="4"/>
      <c r="M22" s="4"/>
      <c r="N22" s="4"/>
      <c r="O22" s="18"/>
      <c r="P22" s="6"/>
      <c r="Q22" s="6"/>
    </row>
    <row r="23" spans="1:17">
      <c r="A23" s="4"/>
      <c r="B23" s="4"/>
      <c r="C23" s="4"/>
      <c r="D23" s="4"/>
      <c r="E23" s="4"/>
      <c r="F23" s="4"/>
      <c r="G23" s="6"/>
      <c r="H23" s="17"/>
      <c r="I23" s="4"/>
      <c r="J23" s="4"/>
      <c r="K23" s="4"/>
      <c r="L23" s="4"/>
      <c r="M23" s="4"/>
      <c r="N23" s="4"/>
      <c r="O23" s="6"/>
      <c r="P23" s="17"/>
      <c r="Q23" s="6"/>
    </row>
    <row r="24" spans="1:17" ht="18.75">
      <c r="A24" s="4"/>
      <c r="B24" s="5" t="str">
        <f>'REKOD PRESTASI MURID'!G11</f>
        <v>PENGGAL PERTAMA</v>
      </c>
      <c r="C24" s="18"/>
      <c r="D24" s="18"/>
      <c r="E24" s="18"/>
      <c r="F24" s="18"/>
      <c r="G24" s="18"/>
      <c r="H24" s="7"/>
      <c r="I24" s="4"/>
      <c r="J24" s="5" t="str">
        <f>'REKOD PRESTASI MURID'!H11</f>
        <v>PENGGAL KEDUA</v>
      </c>
      <c r="K24" s="18"/>
      <c r="L24" s="18"/>
      <c r="M24" s="18"/>
      <c r="N24" s="18"/>
      <c r="O24" s="18"/>
      <c r="P24" s="7"/>
      <c r="Q24" s="6"/>
    </row>
    <row r="25" spans="1:17">
      <c r="A25" s="8"/>
      <c r="B25" s="9" t="s">
        <v>23</v>
      </c>
      <c r="C25" s="10" t="s">
        <v>29</v>
      </c>
      <c r="D25" s="10" t="s">
        <v>30</v>
      </c>
      <c r="E25" s="10" t="s">
        <v>31</v>
      </c>
      <c r="F25" s="10" t="s">
        <v>71</v>
      </c>
      <c r="G25" s="10" t="s">
        <v>72</v>
      </c>
      <c r="H25" s="10" t="s">
        <v>73</v>
      </c>
      <c r="I25" s="8"/>
      <c r="J25" s="9" t="s">
        <v>23</v>
      </c>
      <c r="K25" s="10" t="s">
        <v>29</v>
      </c>
      <c r="L25" s="10" t="s">
        <v>30</v>
      </c>
      <c r="M25" s="10" t="s">
        <v>31</v>
      </c>
      <c r="N25" s="10" t="s">
        <v>71</v>
      </c>
      <c r="O25" s="10" t="s">
        <v>72</v>
      </c>
      <c r="P25" s="10" t="s">
        <v>73</v>
      </c>
      <c r="Q25" s="8"/>
    </row>
    <row r="26" spans="1:17">
      <c r="A26" s="8"/>
      <c r="B26" s="11" t="s">
        <v>35</v>
      </c>
      <c r="C26" s="11">
        <f>COUNTIF('REKOD PRESTASI MURID'!$G$12:$G$65,1)</f>
        <v>1</v>
      </c>
      <c r="D26" s="11">
        <f>COUNTIF('REKOD PRESTASI MURID'!$G$12:$G$65,2)</f>
        <v>0</v>
      </c>
      <c r="E26" s="11">
        <f>COUNTIF('REKOD PRESTASI MURID'!$G$12:$G$65,3)</f>
        <v>4</v>
      </c>
      <c r="F26" s="11">
        <f>COUNTIF('REKOD PRESTASI MURID'!$G$12:$G$65,4)</f>
        <v>4</v>
      </c>
      <c r="G26" s="11">
        <f>COUNTIF('REKOD PRESTASI MURID'!$G$12:$G$65,5)</f>
        <v>16</v>
      </c>
      <c r="H26" s="11">
        <f>COUNTIF('REKOD PRESTASI MURID'!$G$12:$G$65,6)</f>
        <v>5</v>
      </c>
      <c r="I26" s="8"/>
      <c r="J26" s="11" t="s">
        <v>35</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3"/>
      <c r="K27" s="19"/>
      <c r="L27" s="19"/>
      <c r="M27" s="19"/>
      <c r="N27" s="19"/>
      <c r="O27" s="19"/>
      <c r="P27" s="164"/>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36</v>
      </c>
      <c r="G39" s="16">
        <f>SUM(C26:H26)</f>
        <v>30</v>
      </c>
      <c r="H39" s="15" t="s">
        <v>37</v>
      </c>
      <c r="I39" s="14"/>
      <c r="J39" s="19"/>
      <c r="K39" s="19"/>
      <c r="L39" s="19"/>
      <c r="M39" s="19"/>
      <c r="N39" s="15" t="s">
        <v>36</v>
      </c>
      <c r="O39" s="16">
        <f>SUM(K26:P26)</f>
        <v>30</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PERTAMA</v>
      </c>
      <c r="C41" s="6"/>
      <c r="D41" s="6"/>
      <c r="E41" s="6"/>
      <c r="F41" s="6"/>
      <c r="G41" s="6"/>
      <c r="H41" s="7"/>
      <c r="I41" s="4"/>
      <c r="J41" s="5" t="str">
        <f>'REKOD PRESTASI MURID'!J11</f>
        <v>PENGGAL KEDUA</v>
      </c>
      <c r="K41" s="6"/>
      <c r="L41" s="6"/>
      <c r="M41" s="6"/>
      <c r="N41" s="6"/>
      <c r="O41" s="6"/>
      <c r="P41" s="7"/>
      <c r="Q41" s="8"/>
    </row>
    <row r="42" spans="1:17">
      <c r="A42" s="8"/>
      <c r="B42" s="9" t="s">
        <v>23</v>
      </c>
      <c r="C42" s="10" t="s">
        <v>29</v>
      </c>
      <c r="D42" s="10" t="s">
        <v>30</v>
      </c>
      <c r="E42" s="10" t="s">
        <v>31</v>
      </c>
      <c r="F42" s="10" t="s">
        <v>71</v>
      </c>
      <c r="G42" s="10" t="s">
        <v>72</v>
      </c>
      <c r="H42" s="10" t="s">
        <v>73</v>
      </c>
      <c r="I42" s="8"/>
      <c r="J42" s="9" t="s">
        <v>23</v>
      </c>
      <c r="K42" s="10" t="s">
        <v>29</v>
      </c>
      <c r="L42" s="10" t="s">
        <v>30</v>
      </c>
      <c r="M42" s="10" t="s">
        <v>31</v>
      </c>
      <c r="N42" s="10" t="s">
        <v>71</v>
      </c>
      <c r="O42" s="10" t="s">
        <v>72</v>
      </c>
      <c r="P42" s="10" t="s">
        <v>73</v>
      </c>
      <c r="Q42" s="8"/>
    </row>
    <row r="43" spans="1:17">
      <c r="A43" s="8"/>
      <c r="B43" s="11" t="s">
        <v>35</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35</v>
      </c>
      <c r="K43" s="11">
        <f>COUNTIF('REKOD PRESTASI MURID'!$J$12:$J$65,1)</f>
        <v>0</v>
      </c>
      <c r="L43" s="11">
        <f>COUNTIF('REKOD PRESTASI MURID'!$J$12:$J$65,2)</f>
        <v>0</v>
      </c>
      <c r="M43" s="11">
        <f>COUNTIF('REKOD PRESTASI MURID'!$J$12:$J$65,3)</f>
        <v>0</v>
      </c>
      <c r="N43" s="11">
        <f>COUNTIF('REKOD PRESTASI MURID'!$J$12:$J$65,4)</f>
        <v>30</v>
      </c>
      <c r="O43" s="11">
        <f>COUNTIF('REKOD PRESTASI MURID'!$J$12:$J$65,5)</f>
        <v>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36</v>
      </c>
      <c r="G56" s="16">
        <f>SUM(C43:H43)</f>
        <v>30</v>
      </c>
      <c r="H56" s="15" t="s">
        <v>37</v>
      </c>
      <c r="I56" s="8"/>
      <c r="J56" s="8"/>
      <c r="K56" s="8"/>
      <c r="L56" s="8"/>
      <c r="M56" s="8"/>
      <c r="N56" s="15" t="s">
        <v>36</v>
      </c>
      <c r="O56" s="16">
        <f>SUM(K43:P43)</f>
        <v>30</v>
      </c>
      <c r="P56" s="15" t="s">
        <v>37</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c r="C59" s="18"/>
      <c r="D59" s="18"/>
      <c r="E59" s="18"/>
      <c r="F59" s="18"/>
      <c r="G59" s="18"/>
      <c r="H59" s="7"/>
      <c r="I59" s="4"/>
      <c r="J59" s="28" t="s">
        <v>10</v>
      </c>
      <c r="K59" s="29"/>
      <c r="L59" s="29"/>
      <c r="M59" s="29"/>
      <c r="N59" s="29"/>
      <c r="O59" s="29"/>
      <c r="P59" s="30"/>
      <c r="Q59" s="8"/>
    </row>
    <row r="60" spans="1:17">
      <c r="A60" s="8"/>
      <c r="B60" s="19"/>
      <c r="C60" s="19"/>
      <c r="D60" s="19"/>
      <c r="E60" s="19"/>
      <c r="F60" s="19"/>
      <c r="G60" s="19"/>
      <c r="H60" s="19"/>
      <c r="I60" s="8"/>
      <c r="J60" s="9" t="s">
        <v>23</v>
      </c>
      <c r="K60" s="10" t="s">
        <v>29</v>
      </c>
      <c r="L60" s="10" t="s">
        <v>30</v>
      </c>
      <c r="M60" s="10" t="s">
        <v>31</v>
      </c>
      <c r="N60" s="10" t="s">
        <v>32</v>
      </c>
      <c r="O60" s="10" t="s">
        <v>33</v>
      </c>
      <c r="P60" s="10" t="s">
        <v>34</v>
      </c>
      <c r="Q60" s="8"/>
    </row>
    <row r="61" spans="1:17">
      <c r="A61" s="8"/>
      <c r="B61" s="19"/>
      <c r="C61" s="19"/>
      <c r="D61" s="19"/>
      <c r="E61" s="19"/>
      <c r="F61" s="19"/>
      <c r="G61" s="19"/>
      <c r="H61" s="19"/>
      <c r="I61" s="8"/>
      <c r="J61" s="11" t="s">
        <v>35</v>
      </c>
      <c r="K61" s="11">
        <f>COUNTIF('REKOD PRESTASI MURID'!$AD$12:$AD$65,1)</f>
        <v>0</v>
      </c>
      <c r="L61" s="11">
        <f>COUNTIF('REKOD PRESTASI MURID'!$AD$12:$AD$65,2)</f>
        <v>0</v>
      </c>
      <c r="M61" s="11">
        <f>COUNTIF('REKOD PRESTASI MURID'!$AD$12:$AD$65,3)</f>
        <v>0</v>
      </c>
      <c r="N61" s="11">
        <f>COUNTIF('REKOD PRESTASI MURID'!$AD$12:$AD$65,4)</f>
        <v>6</v>
      </c>
      <c r="O61" s="11">
        <f>COUNTIF('REKOD PRESTASI MURID'!$AD$12:$AD$65,5)</f>
        <v>19</v>
      </c>
      <c r="P61" s="11">
        <f>COUNTIF('REKOD PRESTASI MURID'!$AD$12:$AD$65,6)</f>
        <v>5</v>
      </c>
      <c r="Q61" s="8"/>
    </row>
    <row r="62" spans="1:17">
      <c r="A62" s="8"/>
      <c r="B62" s="228"/>
      <c r="C62" s="228"/>
      <c r="D62" s="228"/>
      <c r="E62" s="228"/>
      <c r="F62" s="228"/>
      <c r="G62" s="228"/>
      <c r="H62" s="228"/>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9"/>
      <c r="G74" s="19"/>
      <c r="H74" s="19"/>
      <c r="I74" s="14"/>
      <c r="J74" s="19"/>
      <c r="K74" s="19"/>
      <c r="L74" s="19"/>
      <c r="M74" s="19"/>
      <c r="N74" s="15" t="s">
        <v>36</v>
      </c>
      <c r="O74" s="16">
        <f>SUM(K61:P61)</f>
        <v>30</v>
      </c>
      <c r="P74" s="15" t="s">
        <v>37</v>
      </c>
      <c r="Q74" s="8"/>
    </row>
    <row r="75" spans="1:17">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29</v>
      </c>
      <c r="D77" s="10" t="s">
        <v>30</v>
      </c>
      <c r="E77" s="10" t="s">
        <v>31</v>
      </c>
      <c r="F77" s="10" t="s">
        <v>32</v>
      </c>
      <c r="G77" s="10" t="s">
        <v>33</v>
      </c>
      <c r="H77" s="10" t="s">
        <v>34</v>
      </c>
      <c r="I77" s="8"/>
      <c r="J77" s="9" t="s">
        <v>23</v>
      </c>
      <c r="K77" s="10" t="s">
        <v>29</v>
      </c>
      <c r="L77" s="10" t="s">
        <v>30</v>
      </c>
      <c r="M77" s="10" t="s">
        <v>31</v>
      </c>
      <c r="N77" s="10" t="s">
        <v>32</v>
      </c>
      <c r="O77" s="10" t="s">
        <v>33</v>
      </c>
      <c r="P77" s="10" t="s">
        <v>34</v>
      </c>
      <c r="Q77" s="8"/>
    </row>
    <row r="78" spans="1:17" hidden="1">
      <c r="A78" s="8"/>
      <c r="B78" s="11" t="s">
        <v>35</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35</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36</v>
      </c>
      <c r="G91" s="16">
        <f>SUM(C78:H78)</f>
        <v>0</v>
      </c>
      <c r="H91" s="15" t="s">
        <v>37</v>
      </c>
      <c r="I91" s="8"/>
      <c r="J91" s="8"/>
      <c r="K91" s="8"/>
      <c r="L91" s="8"/>
      <c r="M91" s="8"/>
      <c r="N91" s="15" t="s">
        <v>36</v>
      </c>
      <c r="O91" s="16">
        <f>SUM(K78:P78)</f>
        <v>0</v>
      </c>
      <c r="P91" s="15" t="s">
        <v>37</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29</v>
      </c>
      <c r="D95" s="10" t="s">
        <v>30</v>
      </c>
      <c r="E95" s="10" t="s">
        <v>31</v>
      </c>
      <c r="F95" s="10" t="s">
        <v>32</v>
      </c>
      <c r="G95" s="10" t="s">
        <v>33</v>
      </c>
      <c r="H95" s="10" t="s">
        <v>34</v>
      </c>
      <c r="I95" s="8"/>
      <c r="J95" s="9" t="s">
        <v>23</v>
      </c>
      <c r="K95" s="10" t="s">
        <v>29</v>
      </c>
      <c r="L95" s="10" t="s">
        <v>30</v>
      </c>
      <c r="M95" s="10" t="s">
        <v>31</v>
      </c>
      <c r="N95" s="10" t="s">
        <v>32</v>
      </c>
      <c r="O95" s="10" t="s">
        <v>33</v>
      </c>
      <c r="P95" s="10" t="s">
        <v>34</v>
      </c>
      <c r="Q95" s="8"/>
    </row>
    <row r="96" spans="1:17" hidden="1">
      <c r="A96" s="8"/>
      <c r="B96" s="11" t="s">
        <v>35</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35</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29</v>
      </c>
      <c r="D112" s="10" t="s">
        <v>30</v>
      </c>
      <c r="E112" s="10" t="s">
        <v>31</v>
      </c>
      <c r="F112" s="10" t="s">
        <v>32</v>
      </c>
      <c r="G112" s="10" t="s">
        <v>33</v>
      </c>
      <c r="H112" s="10" t="s">
        <v>34</v>
      </c>
      <c r="I112" s="8"/>
      <c r="J112" s="9" t="s">
        <v>23</v>
      </c>
      <c r="K112" s="10" t="s">
        <v>29</v>
      </c>
      <c r="L112" s="10" t="s">
        <v>30</v>
      </c>
      <c r="M112" s="10" t="s">
        <v>31</v>
      </c>
      <c r="N112" s="10" t="s">
        <v>32</v>
      </c>
      <c r="O112" s="10" t="s">
        <v>33</v>
      </c>
      <c r="P112" s="10" t="s">
        <v>34</v>
      </c>
      <c r="Q112" s="8"/>
    </row>
    <row r="113" spans="1:17" hidden="1">
      <c r="A113" s="8"/>
      <c r="B113" s="11" t="s">
        <v>35</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35</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23</v>
      </c>
      <c r="C130" s="10" t="s">
        <v>29</v>
      </c>
      <c r="D130" s="10" t="s">
        <v>30</v>
      </c>
      <c r="E130" s="10" t="s">
        <v>31</v>
      </c>
      <c r="F130" s="10" t="s">
        <v>32</v>
      </c>
      <c r="G130" s="10" t="s">
        <v>33</v>
      </c>
      <c r="H130" s="10" t="s">
        <v>34</v>
      </c>
      <c r="I130" s="8"/>
      <c r="J130" s="9" t="s">
        <v>23</v>
      </c>
      <c r="K130" s="10" t="s">
        <v>29</v>
      </c>
      <c r="L130" s="10" t="s">
        <v>30</v>
      </c>
      <c r="M130" s="10" t="s">
        <v>31</v>
      </c>
      <c r="N130" s="10" t="s">
        <v>32</v>
      </c>
      <c r="O130" s="10" t="s">
        <v>33</v>
      </c>
      <c r="P130" s="10" t="s">
        <v>34</v>
      </c>
      <c r="Q130" s="8"/>
    </row>
    <row r="131" spans="1:17" hidden="1">
      <c r="A131" s="8"/>
      <c r="B131" s="11" t="s">
        <v>35</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35</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23</v>
      </c>
      <c r="C148" s="10" t="s">
        <v>29</v>
      </c>
      <c r="D148" s="10" t="s">
        <v>30</v>
      </c>
      <c r="E148" s="10" t="s">
        <v>31</v>
      </c>
      <c r="F148" s="10" t="s">
        <v>32</v>
      </c>
      <c r="G148" s="10" t="s">
        <v>33</v>
      </c>
      <c r="H148" s="10" t="s">
        <v>34</v>
      </c>
      <c r="I148" s="8"/>
      <c r="J148" s="9" t="s">
        <v>23</v>
      </c>
      <c r="K148" s="10" t="s">
        <v>29</v>
      </c>
      <c r="L148" s="10" t="s">
        <v>30</v>
      </c>
      <c r="M148" s="10" t="s">
        <v>31</v>
      </c>
      <c r="N148" s="10" t="s">
        <v>32</v>
      </c>
      <c r="O148" s="10" t="s">
        <v>33</v>
      </c>
      <c r="P148" s="10" t="s">
        <v>34</v>
      </c>
      <c r="Q148" s="8"/>
    </row>
    <row r="149" spans="1:17" hidden="1">
      <c r="A149" s="8"/>
      <c r="B149" s="11" t="s">
        <v>35</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35</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23</v>
      </c>
      <c r="C166" s="10" t="s">
        <v>29</v>
      </c>
      <c r="D166" s="10" t="s">
        <v>30</v>
      </c>
      <c r="E166" s="10" t="s">
        <v>31</v>
      </c>
      <c r="F166" s="10" t="s">
        <v>32</v>
      </c>
      <c r="G166" s="10" t="s">
        <v>33</v>
      </c>
      <c r="H166" s="10" t="s">
        <v>34</v>
      </c>
      <c r="I166" s="8"/>
      <c r="J166" s="9" t="s">
        <v>23</v>
      </c>
      <c r="K166" s="10" t="s">
        <v>29</v>
      </c>
      <c r="L166" s="10" t="s">
        <v>30</v>
      </c>
      <c r="M166" s="10" t="s">
        <v>31</v>
      </c>
      <c r="N166" s="10" t="s">
        <v>32</v>
      </c>
      <c r="O166" s="10" t="s">
        <v>33</v>
      </c>
      <c r="P166" s="10" t="s">
        <v>34</v>
      </c>
      <c r="Q166" s="8"/>
    </row>
    <row r="167" spans="1:17" hidden="1">
      <c r="A167" s="8"/>
      <c r="B167" s="11" t="s">
        <v>35</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35</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23</v>
      </c>
      <c r="C184" s="10" t="s">
        <v>29</v>
      </c>
      <c r="D184" s="10" t="s">
        <v>30</v>
      </c>
      <c r="E184" s="10" t="s">
        <v>31</v>
      </c>
      <c r="F184" s="10" t="s">
        <v>32</v>
      </c>
      <c r="G184" s="10" t="s">
        <v>33</v>
      </c>
      <c r="H184" s="10" t="s">
        <v>34</v>
      </c>
      <c r="I184" s="8"/>
      <c r="J184" s="9" t="s">
        <v>23</v>
      </c>
      <c r="K184" s="10" t="s">
        <v>29</v>
      </c>
      <c r="L184" s="10" t="s">
        <v>30</v>
      </c>
      <c r="M184" s="10" t="s">
        <v>31</v>
      </c>
      <c r="N184" s="10" t="s">
        <v>32</v>
      </c>
      <c r="O184" s="10" t="s">
        <v>33</v>
      </c>
      <c r="P184" s="10" t="s">
        <v>34</v>
      </c>
      <c r="Q184" s="8"/>
    </row>
    <row r="185" spans="1:17" hidden="1">
      <c r="A185" s="8"/>
      <c r="B185" s="11" t="s">
        <v>35</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35</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162"/>
      <c r="I199" s="14"/>
      <c r="J199" s="8"/>
      <c r="K199" s="8"/>
      <c r="L199" s="8"/>
      <c r="M199" s="8"/>
      <c r="N199" s="8"/>
      <c r="O199" s="14"/>
      <c r="P199" s="162"/>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MURID'!$AD$12:$AD$65,1)</f>
        <v>0</v>
      </c>
      <c r="D203" s="11">
        <f>COUNTIF('REKOD PRESTASI MURID'!$AD$12:$AD$65,2)</f>
        <v>0</v>
      </c>
      <c r="E203" s="11">
        <f>COUNTIF('REKOD PRESTASI MURID'!$AD$12:$AD$65,3)</f>
        <v>0</v>
      </c>
      <c r="F203" s="11">
        <f>COUNTIF('REKOD PRESTASI MURID'!$AD$12:$AD$65,4)</f>
        <v>6</v>
      </c>
      <c r="G203" s="11">
        <f>COUNTIF('REKOD PRESTASI MURID'!$AD$12:$AD$65,5)</f>
        <v>19</v>
      </c>
      <c r="H203" s="11">
        <f>COUNTIF('REKOD PRESTASI MURID'!$AD$12:$AD$65,6)</f>
        <v>5</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30</v>
      </c>
      <c r="H216" s="15" t="s">
        <v>37</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PANDUAN</vt:lpstr>
      <vt:lpstr>REKOD PRESTASI MURID</vt:lpstr>
      <vt:lpstr>LAPORAN MURID (INDIVIDU)</vt:lpstr>
      <vt:lpstr>DATA PERNYATAAN TAHAP PGUASAAN </vt:lpstr>
      <vt:lpstr>KERJA PROJEK (1)</vt:lpstr>
      <vt:lpstr>KERJA PROJEK (2)</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2020-01-14T06:33:55Z</cp:lastPrinted>
  <dcterms:created xsi:type="dcterms:W3CDTF">2016-04-25T12:26:07Z</dcterms:created>
  <dcterms:modified xsi:type="dcterms:W3CDTF">2020-02-10T00:32:11Z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