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iman.musa\Desktop\Tingkatan 4\"/>
    </mc:Choice>
  </mc:AlternateContent>
  <bookViews>
    <workbookView xWindow="0" yWindow="0" windowWidth="15600" windowHeight="9030" tabRatio="79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  <sheet name="DATA IBU BAPA" sheetId="8" r:id="rId6"/>
  </sheets>
  <definedNames>
    <definedName name="_xlnm.Print_Area" localSheetId="3">'DATA PERNYATAAN TAHAP PGUASAAN '!$A$1:$B$146</definedName>
    <definedName name="_xlnm.Print_Area" localSheetId="4">'GRAF PELAPORAN'!$A$1:$Q$58</definedName>
    <definedName name="_xlnm.Print_Area" localSheetId="2">'LAPORAN MURID (INDIVIDU)'!$A$1:$G$59</definedName>
    <definedName name="_xlnm.Print_Area" localSheetId="1">'REKOD PRESTASI MURID'!$A$1:$AA$78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H26" i="4" l="1"/>
  <c r="G26" i="4"/>
  <c r="F26" i="4"/>
  <c r="P8" i="4"/>
  <c r="O8" i="4"/>
  <c r="N8" i="4"/>
  <c r="H8" i="4"/>
  <c r="G8" i="4"/>
  <c r="F8" i="4"/>
  <c r="B20" i="2"/>
  <c r="D24" i="2" l="1"/>
  <c r="E24" i="2"/>
  <c r="F24" i="2" s="1"/>
  <c r="I24" i="2"/>
  <c r="J24" i="2" s="1"/>
  <c r="M3" i="4" l="1"/>
  <c r="I4" i="4"/>
  <c r="I3" i="4"/>
  <c r="J24" i="4" l="1"/>
  <c r="K9" i="2" l="1"/>
  <c r="K8" i="2"/>
  <c r="K7" i="2"/>
  <c r="E17" i="2" s="1"/>
  <c r="F15" i="2" l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C45" i="4"/>
  <c r="D45" i="4"/>
  <c r="E45" i="4"/>
  <c r="F45" i="4"/>
  <c r="G45" i="4"/>
  <c r="H45" i="4"/>
  <c r="B1" i="2"/>
  <c r="B2" i="2"/>
  <c r="B3" i="2"/>
  <c r="B4" i="2"/>
  <c r="D13" i="2" s="1"/>
  <c r="B6" i="2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F58" i="2" l="1"/>
  <c r="D8" i="2"/>
  <c r="G39" i="4"/>
  <c r="O21" i="4"/>
  <c r="G21" i="4"/>
  <c r="O39" i="4"/>
  <c r="G58" i="4"/>
</calcChain>
</file>

<file path=xl/comments1.xml><?xml version="1.0" encoding="utf-8"?>
<comments xmlns="http://schemas.openxmlformats.org/spreadsheetml/2006/main">
  <authors>
    <author>Windows User</author>
  </authors>
  <commentList>
    <comment ref="AA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STANDARD KANDUNGAN YANG DIPELAJARI DAN DINILAI DALAM ELEMEN MUZIK ADALAH SEPERTI
1.1 Meter 
1.2 Corak Irama
1.3 Terminologi  Muzik
1.4 Tanda Isyarat Muzik
1.5 Notasi Muzik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STANDARD KANDUNGAN YANG DIPELAJARI DAN DINILAI DALAM ELEMEN MUZIK ADALAH SEPERTI
2.1 Ensembel Nyanyian
2.2 Ensembel Alat Muzik</t>
        </r>
      </text>
    </comment>
  </commentList>
</comments>
</file>

<file path=xl/sharedStrings.xml><?xml version="1.0" encoding="utf-8"?>
<sst xmlns="http://schemas.openxmlformats.org/spreadsheetml/2006/main" count="218" uniqueCount="133">
  <si>
    <t>SEKOLAH :</t>
  </si>
  <si>
    <t>ALAMAT :</t>
  </si>
  <si>
    <t>:</t>
  </si>
  <si>
    <t xml:space="preserve"> </t>
  </si>
  <si>
    <t>MATA PELAJARAN</t>
  </si>
  <si>
    <t>NAMA GURU MATA PELAJARAN:</t>
  </si>
  <si>
    <t>KELAS: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</si>
  <si>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</si>
  <si>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</si>
  <si>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</si>
  <si>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</si>
  <si>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</si>
  <si>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</si>
  <si>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</si>
  <si>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</si>
  <si>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</si>
  <si>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</si>
  <si>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</si>
  <si>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</si>
  <si>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</si>
  <si>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</si>
  <si>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</si>
  <si>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</si>
  <si>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</si>
  <si>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</si>
  <si>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</si>
  <si>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</si>
  <si>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</si>
  <si>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</si>
  <si>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</si>
  <si>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</si>
  <si>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</si>
  <si>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</si>
  <si>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</si>
  <si>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</si>
  <si>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</si>
  <si>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</si>
  <si>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</si>
  <si>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</si>
  <si>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</si>
  <si>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KESELURUHAN</t>
  </si>
  <si>
    <t>EN. ZAHARI BIN DAUD</t>
  </si>
  <si>
    <t>AHMAD BIN SULAIMAN</t>
  </si>
  <si>
    <t>SITI ROKIAH BINTI ALI</t>
  </si>
  <si>
    <t>MOHD RAMLI BIN SHUKRI</t>
  </si>
  <si>
    <t>NORAINI BINTI KASIM</t>
  </si>
  <si>
    <t>ALIAS BIN OMAR</t>
  </si>
  <si>
    <t>ABDUL HAKIM BIN KAMARUZAMAN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</si>
  <si>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</si>
  <si>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</si>
  <si>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</si>
  <si>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</si>
  <si>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</si>
  <si>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</si>
  <si>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</si>
  <si>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</si>
  <si>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</si>
  <si>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</si>
  <si>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</si>
  <si>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</si>
  <si>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</si>
  <si>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</si>
  <si>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</si>
  <si>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2. Nama Guru dan Nama Kelas</t>
  </si>
  <si>
    <t>PANDUAN PENGGUNAAN TEMPLAT</t>
  </si>
  <si>
    <t>4. Nama Pentadbir</t>
  </si>
  <si>
    <t>5. Jawatan Pentadbir (Guru Besar/ Pengetua)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</si>
  <si>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</si>
  <si>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</si>
  <si>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</si>
  <si>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</si>
  <si>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</si>
  <si>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</si>
  <si>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</si>
  <si>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</si>
  <si>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</si>
  <si>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</si>
  <si>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</si>
  <si>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</si>
  <si>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t>ATAU</t>
  </si>
  <si>
    <r>
      <t>(</t>
    </r>
    <r>
      <rPr>
        <b/>
        <sz val="11"/>
        <color rgb="FFC00000"/>
        <rFont val="Calibri"/>
        <family val="2"/>
      </rPr>
      <t>Nota</t>
    </r>
    <r>
      <rPr>
        <sz val="11"/>
        <color rgb="FFC00000"/>
        <rFont val="Calibri"/>
        <family val="2"/>
      </rPr>
      <t>: Pegawai mata pelajaran boleh menambah teks lain di dalam ruang ini tetapi 5 perkara di atas hendaklah dikekalkan)</t>
    </r>
  </si>
  <si>
    <t>Guru hendaklah memilih option di sebelah kanan bahagian atas halaman Rekod Prestasi Murid untuk  membuat pelaporan di dalam templat ini.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</si>
  <si>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</si>
  <si>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</si>
  <si>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</si>
  <si>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t>SMK BAHAU</t>
  </si>
  <si>
    <t>JALAN ROMPIN 72100</t>
  </si>
  <si>
    <t>BAHAU NEGERI SEMBILAN</t>
  </si>
  <si>
    <t>PN. JULI HANINI BT JOHARI</t>
  </si>
  <si>
    <t>EN. VELLAN A/L RAMAN</t>
  </si>
  <si>
    <t>PENGETUA</t>
  </si>
  <si>
    <t xml:space="preserve">PENENTUAN TAHAP PENGUASAAN </t>
  </si>
  <si>
    <r>
      <t>Templat pelaporan ini terdiri daripada 2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bidang.</t>
    </r>
  </si>
  <si>
    <t>Pelaporan mengikut pelan Rancangan Pengajaran Tahunan (RPT) oleh guru, berasaskan modular. Pemilihan tajuk mengikut kesesuaian serta keupayaan murid.</t>
  </si>
  <si>
    <r>
      <t>Tahap Penguasaan diberikan berdasarkan setiap rubrik mengikut konstruk sejarah dan apresiasi seni visual, bahasa seni visual, seni halus, komunikasi visual, reka bentuk, kraf tradisional dan folio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tersebut seperti di halaman </t>
    </r>
    <r>
      <rPr>
        <b/>
        <sz val="11"/>
        <color indexed="8"/>
        <rFont val="Calibri"/>
        <family val="2"/>
      </rPr>
      <t>Data Peryataan Tahap Penguasaan.</t>
    </r>
  </si>
  <si>
    <t>PENDIDIKAN MUZIK</t>
  </si>
  <si>
    <t>ELEMEN MUZIK</t>
  </si>
  <si>
    <t>PENGALAMAN MUZIKAL</t>
  </si>
  <si>
    <t>APRESIASI MUZIK</t>
  </si>
  <si>
    <t>EKSPRESI KREATIF</t>
  </si>
  <si>
    <t>TINGKATAN 4 USAHA</t>
  </si>
  <si>
    <t>Memahami pengetahuan dan kemahiran asas muzik</t>
  </si>
  <si>
    <t>Mempamerkan pengetahuan dan kemahiran asas muzik.</t>
  </si>
  <si>
    <t>Mengaplikasikan pengetahuan dan kemahiran aktiviti muzik.</t>
  </si>
  <si>
    <t>Menganalisis karya menggunakan pengetahuan dan kemahiran muzik dan mempamerkan etika persembahan serta nilai murni dalam aktiviti muzik.</t>
  </si>
  <si>
    <t xml:space="preserve">Menjana idea kreatif dalam pengkaryaan muzik yang inovatif dan mengamalkan etika persembahan dan nilai murni dalam aktiviti muzik serta boleh dicontohi.
</t>
  </si>
  <si>
    <t>Murid tahu perkara asas dalam elemen muzik atau boleh melakukan kemahiran asas atau memberi respons.</t>
  </si>
  <si>
    <t>Murid menunjukkan kefahaman dalam elemen muzik  dengan menjelaskan sesuatu perkara yang dipelajari dalam pelbagai cara.</t>
  </si>
  <si>
    <t>Murid menggunakan pengetahuan dalam elemen muzik untuk melaksanakan sesuatu kemahiran pada suatu situasi</t>
  </si>
  <si>
    <t>Murid menggunakan pengetahuan dalam elemen muzik dan melaksanakan sesuatu kemahiran dengan beradab iaitu mengikut prosedur.</t>
  </si>
  <si>
    <t>Murid menggunakan pengetahuan dalam elemen muzik dan melaksanakan sesuatu kemahiran pada situasi baharu dengan mengikut prosedur secara positif.</t>
  </si>
  <si>
    <t>Murid berupaya menggunakan pengetahuan dalam elemen muzik  dan kemahiran sedia ada untuk digunakan pada situasi baharu secara sistematik, bersikap positif, kreatif dan boleh dicontohi.</t>
  </si>
  <si>
    <t>Murid tahu perkara asas dalam pengalaman muzikal atau boleh melakukan kemahiran asas atau memberi respons.</t>
  </si>
  <si>
    <t>Murid menunjukkan kefahaman pengalaman muzikal dengan menjelaskan sesuatu perkara yang dipelajari dalam pelbagai kaedah.</t>
  </si>
  <si>
    <t>Murid menggunakan pengetahuan berkaitan pengalaman muzikal untuk melaksanakan sesuatu kemahiran pada suatu situasi</t>
  </si>
  <si>
    <t>Murid menggunakan pengetahuan pengalaman muzikal dan melaksanakan sesuatu kemahiran dengan beradab iaitu mengikut prosedur.</t>
  </si>
  <si>
    <t>Murid menggunakan pengetahuan pengalaman muzikal dan melaksanakan sesuatu kemahiran pada situasi baharu dengan mengikut prosedur secara positif.</t>
  </si>
  <si>
    <t>Murid berupaya menggunakan pengetahuan pengalaman muzikal dan kemahiran sedia ada untuk digunakan pada situasi baharu secara sistematik, bersikap positif, kreatif dan boleh dicontohi.</t>
  </si>
  <si>
    <t>Murid tahu perkara asas dalam apresiasi muzik atau boleh melakukan kemahiran asas atau memberi respons.</t>
  </si>
  <si>
    <t>Murid menunjukkan kefahaman apresiasi muzik dengan menjelaskan sesuatu perkara yang dipelajari dalam pelbagai kaedah.</t>
  </si>
  <si>
    <t>Murid menggunakan pengetahuan berkaitan apresiasi muzik untuk melaksanakan sesuatu kemahiran pada suatu situasi</t>
  </si>
  <si>
    <t>Murid menggunakan pengetahuan apresiasi muzik dan melaksanakan sesuatu kemahiran dengan beradab iaitu mengikut prosedur.</t>
  </si>
  <si>
    <t>Murid menggunakan pengetahuan apresiasi muzik dan melaksanakan sesuatu kemahiran pada situasi baharu dengan mengikut prosedur secara positif.</t>
  </si>
  <si>
    <t>Murid berupaya menggunakan pengetahuan dalam apresiasi muzik dan kemahiran sedia ada untuk digunakan pada situasi baharu secara sistematik, bersikap positif, kreatif dan boleh dicontohi.</t>
  </si>
  <si>
    <t>Murid tahu perkara asas ekspresi kreatif atau boleh melakukan kemahiran asas atau memberi respons.</t>
  </si>
  <si>
    <t>Murid menunjukkan kefahaman ekspresi kreatif dengan menjelaskan sesuatu perkara yang dipelajari dalam pelbagai kaedah.</t>
  </si>
  <si>
    <t>Murid menggunakan pengetahuan berkaitan ekspresi krestif untuk melaksanakan sesuatu kemahiran pada suatu situasi.</t>
  </si>
  <si>
    <t>Murid berupaya menggunakan pengetahuan ekspresi kreatif dan kemahiran sedia ada untuk digunakan pada situasi baharu secara sistematik, bersikap positif, kreatif dan boleh dicontohi.</t>
  </si>
  <si>
    <t>Murid menggunakan pengetahuan ekspresi kreatif dan melaksanakan sesuatu kemahiran pada situasi baharu dengan mengikut prosedur secara positif.</t>
  </si>
  <si>
    <t>Murid menggunakan pengetahuan dalam ekspresi kreatif dan melaksanakan sesuatu kemahiran dengan beradab iaitu mengikut prosedur.</t>
  </si>
  <si>
    <t xml:space="preserve">Menilai karya menggunakan pengetahuan dan kemahiran muzik dan mengamalkan etika persembahan serta nilai murni dalam aktiviti muzik.
</t>
  </si>
  <si>
    <t>Menjana idea kreatif dalam pengkaryaan muzik yang inovatif dan mengamalkan etika persembahan dan nilai murni dalam aktiviti muzik serta boleh dicontohi.</t>
  </si>
  <si>
    <t>Menilai karya menggunakan pengetahuan dan kemahiran muzik dan n engamalkan etika persembahan serta nilai murni dalam aktiviti muzik.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</si>
</sst>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50">
    <font>
      <sz val="11"/>
      <color indexed="8"/>
      <name val="Calibri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rgb="FFC00000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2"/>
      <color theme="0"/>
      <name val="Arial Narrow"/>
      <family val="2"/>
    </font>
    <font>
      <sz val="12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 applyAlignment="1"/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13" fillId="7" borderId="0" xfId="0" applyFont="1" applyFill="1" applyBorder="1" applyAlignment="1">
      <alignment horizontal="left"/>
    </xf>
    <xf numFmtId="0" fontId="8" fillId="7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0" fontId="15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 wrapText="1" indent="1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 wrapText="1" indent="1"/>
    </xf>
    <xf numFmtId="0" fontId="14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" fillId="0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4" borderId="4" xfId="0" applyFont="1" applyFill="1" applyBorder="1" applyAlignment="1"/>
    <xf numFmtId="0" fontId="11" fillId="4" borderId="5" xfId="0" applyFont="1" applyFill="1" applyBorder="1" applyAlignment="1"/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left"/>
    </xf>
    <xf numFmtId="164" fontId="8" fillId="4" borderId="5" xfId="0" applyNumberFormat="1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/>
    <xf numFmtId="0" fontId="8" fillId="4" borderId="5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2" borderId="6" xfId="0" applyFont="1" applyFill="1" applyBorder="1" applyAlignment="1">
      <alignment vertical="center" textRotation="90" wrapText="1"/>
    </xf>
    <xf numFmtId="0" fontId="13" fillId="2" borderId="10" xfId="0" applyFont="1" applyFill="1" applyBorder="1" applyAlignment="1">
      <alignment vertical="center" textRotation="90" wrapText="1"/>
    </xf>
    <xf numFmtId="0" fontId="23" fillId="2" borderId="11" xfId="0" applyFont="1" applyFill="1" applyBorder="1" applyAlignment="1">
      <alignment vertical="center" textRotation="90" wrapText="1"/>
    </xf>
    <xf numFmtId="0" fontId="13" fillId="2" borderId="12" xfId="0" applyFont="1" applyFill="1" applyBorder="1" applyAlignment="1">
      <alignment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" fillId="4" borderId="0" xfId="0" applyFont="1" applyFill="1" applyBorder="1" applyAlignment="1"/>
    <xf numFmtId="0" fontId="1" fillId="8" borderId="0" xfId="0" applyFont="1" applyFill="1" applyAlignment="1"/>
    <xf numFmtId="0" fontId="1" fillId="8" borderId="0" xfId="0" applyFont="1" applyFill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6" fillId="4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6" fillId="5" borderId="0" xfId="0" applyFont="1" applyFill="1" applyAlignment="1"/>
    <xf numFmtId="0" fontId="27" fillId="5" borderId="0" xfId="0" applyFont="1" applyFill="1" applyAlignment="1" applyProtection="1">
      <protection locked="0"/>
    </xf>
    <xf numFmtId="0" fontId="28" fillId="5" borderId="0" xfId="0" applyFont="1" applyFill="1" applyAlignment="1">
      <alignment horizontal="right" vertical="center"/>
    </xf>
    <xf numFmtId="0" fontId="22" fillId="5" borderId="0" xfId="0" applyFont="1" applyFill="1" applyBorder="1" applyAlignment="1" applyProtection="1">
      <alignment vertical="center"/>
      <protection locked="0"/>
    </xf>
    <xf numFmtId="0" fontId="27" fillId="5" borderId="0" xfId="0" applyFont="1" applyFill="1" applyAlignment="1"/>
    <xf numFmtId="0" fontId="24" fillId="2" borderId="0" xfId="0" applyFont="1" applyFill="1" applyAlignment="1"/>
    <xf numFmtId="0" fontId="2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9" borderId="14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27" fillId="5" borderId="0" xfId="0" applyFont="1" applyFill="1" applyAlignment="1" applyProtection="1">
      <alignment horizontal="center"/>
      <protection locked="0"/>
    </xf>
    <xf numFmtId="0" fontId="27" fillId="5" borderId="0" xfId="0" applyFont="1" applyFill="1" applyAlignment="1">
      <alignment horizontal="center"/>
    </xf>
    <xf numFmtId="0" fontId="7" fillId="2" borderId="10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4" borderId="7" xfId="0" applyFont="1" applyFill="1" applyBorder="1" applyAlignment="1"/>
    <xf numFmtId="0" fontId="24" fillId="4" borderId="13" xfId="0" applyFont="1" applyFill="1" applyBorder="1" applyAlignment="1"/>
    <xf numFmtId="0" fontId="24" fillId="4" borderId="13" xfId="0" applyFont="1" applyFill="1" applyBorder="1" applyAlignment="1">
      <alignment horizontal="center"/>
    </xf>
    <xf numFmtId="0" fontId="24" fillId="4" borderId="6" xfId="0" applyFont="1" applyFill="1" applyBorder="1" applyAlignment="1"/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4" fillId="0" borderId="6" xfId="0" applyFont="1" applyBorder="1" applyAlignment="1"/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4" fillId="4" borderId="0" xfId="0" applyFont="1" applyFill="1" applyBorder="1" applyAlignment="1" applyProtection="1">
      <protection locked="0"/>
    </xf>
    <xf numFmtId="0" fontId="24" fillId="4" borderId="11" xfId="0" applyFont="1" applyFill="1" applyBorder="1" applyAlignment="1"/>
    <xf numFmtId="0" fontId="24" fillId="4" borderId="2" xfId="0" applyFont="1" applyFill="1" applyBorder="1" applyAlignment="1"/>
    <xf numFmtId="0" fontId="24" fillId="4" borderId="2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0" borderId="0" xfId="0" applyFont="1" applyBorder="1" applyAlignment="1"/>
    <xf numFmtId="0" fontId="24" fillId="4" borderId="1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7" fillId="2" borderId="0" xfId="0" applyFont="1" applyFill="1" applyAlignment="1" applyProtection="1">
      <alignment vertical="center"/>
      <protection locked="0"/>
    </xf>
    <xf numFmtId="11" fontId="24" fillId="0" borderId="1" xfId="0" applyNumberFormat="1" applyFont="1" applyBorder="1" applyAlignment="1" applyProtection="1">
      <alignment vertical="center"/>
      <protection locked="0"/>
    </xf>
    <xf numFmtId="166" fontId="22" fillId="5" borderId="0" xfId="0" applyNumberFormat="1" applyFont="1" applyFill="1" applyBorder="1" applyAlignment="1" applyProtection="1">
      <alignment horizontal="left" vertical="center"/>
      <protection locked="0"/>
    </xf>
    <xf numFmtId="165" fontId="8" fillId="4" borderId="4" xfId="0" applyNumberFormat="1" applyFont="1" applyFill="1" applyBorder="1" applyAlignment="1">
      <alignment horizontal="left"/>
    </xf>
    <xf numFmtId="0" fontId="29" fillId="0" borderId="0" xfId="0" applyFont="1" applyBorder="1" applyAlignment="1" applyProtection="1">
      <alignment horizontal="center"/>
      <protection locked="0"/>
    </xf>
    <xf numFmtId="0" fontId="31" fillId="0" borderId="0" xfId="0" applyFont="1" applyAlignment="1"/>
    <xf numFmtId="0" fontId="32" fillId="0" borderId="0" xfId="0" applyFont="1" applyAlignment="1"/>
    <xf numFmtId="0" fontId="0" fillId="11" borderId="0" xfId="0" applyFill="1" applyAlignment="1"/>
    <xf numFmtId="0" fontId="33" fillId="12" borderId="0" xfId="0" applyFont="1" applyFill="1" applyAlignment="1"/>
    <xf numFmtId="0" fontId="30" fillId="12" borderId="0" xfId="0" applyFont="1" applyFill="1" applyAlignment="1"/>
    <xf numFmtId="0" fontId="35" fillId="13" borderId="0" xfId="0" applyFont="1" applyFill="1" applyAlignment="1"/>
    <xf numFmtId="0" fontId="34" fillId="13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2" fillId="11" borderId="0" xfId="0" applyFont="1" applyFill="1" applyAlignment="1"/>
    <xf numFmtId="0" fontId="0" fillId="11" borderId="0" xfId="0" applyFill="1" applyBorder="1" applyAlignment="1"/>
    <xf numFmtId="0" fontId="32" fillId="11" borderId="0" xfId="0" applyFont="1" applyFill="1" applyAlignment="1">
      <alignment horizontal="center"/>
    </xf>
    <xf numFmtId="0" fontId="32" fillId="11" borderId="0" xfId="0" applyFont="1" applyFill="1" applyBorder="1" applyAlignment="1"/>
    <xf numFmtId="0" fontId="24" fillId="4" borderId="0" xfId="0" applyFont="1" applyFill="1" applyBorder="1" applyAlignment="1" applyProtection="1"/>
    <xf numFmtId="0" fontId="24" fillId="0" borderId="0" xfId="0" applyFont="1" applyAlignment="1" applyProtection="1">
      <alignment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27" fillId="11" borderId="8" xfId="0" applyFont="1" applyFill="1" applyBorder="1" applyAlignment="1">
      <alignment vertical="center"/>
    </xf>
    <xf numFmtId="0" fontId="7" fillId="11" borderId="22" xfId="0" applyFont="1" applyFill="1" applyBorder="1" applyAlignment="1">
      <alignment vertical="center"/>
    </xf>
    <xf numFmtId="0" fontId="24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justify" vertical="justify" wrapText="1"/>
    </xf>
    <xf numFmtId="0" fontId="0" fillId="0" borderId="0" xfId="0" applyAlignment="1">
      <alignment vertical="justify" wrapText="1"/>
    </xf>
    <xf numFmtId="0" fontId="0" fillId="0" borderId="0" xfId="0" applyAlignment="1">
      <alignment vertical="top"/>
    </xf>
    <xf numFmtId="0" fontId="45" fillId="14" borderId="26" xfId="0" applyFont="1" applyFill="1" applyBorder="1" applyAlignment="1">
      <alignment horizontal="center" vertical="center"/>
    </xf>
    <xf numFmtId="0" fontId="45" fillId="15" borderId="26" xfId="0" applyFont="1" applyFill="1" applyBorder="1" applyAlignment="1">
      <alignment vertical="center" wrapText="1"/>
    </xf>
    <xf numFmtId="0" fontId="46" fillId="11" borderId="26" xfId="0" applyFont="1" applyFill="1" applyBorder="1" applyAlignment="1">
      <alignment horizontal="center" vertical="center"/>
    </xf>
    <xf numFmtId="0" fontId="46" fillId="0" borderId="26" xfId="0" applyFont="1" applyBorder="1" applyAlignment="1">
      <alignment vertical="center" wrapText="1"/>
    </xf>
    <xf numFmtId="0" fontId="45" fillId="15" borderId="27" xfId="0" applyFont="1" applyFill="1" applyBorder="1" applyAlignment="1">
      <alignment vertical="center" wrapText="1"/>
    </xf>
    <xf numFmtId="0" fontId="46" fillId="11" borderId="2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 indent="1"/>
    </xf>
    <xf numFmtId="0" fontId="47" fillId="12" borderId="0" xfId="0" applyFont="1" applyFill="1" applyAlignment="1">
      <alignment horizontal="right" vertical="center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2" fillId="5" borderId="0" xfId="0" applyFont="1" applyFill="1" applyBorder="1" applyAlignment="1" applyProtection="1">
      <alignment horizontal="center" vertical="center"/>
      <protection locked="0"/>
    </xf>
    <xf numFmtId="0" fontId="7" fillId="11" borderId="22" xfId="0" applyFont="1" applyFill="1" applyBorder="1" applyAlignment="1">
      <alignment horizontal="center" vertical="center" wrapText="1"/>
    </xf>
    <xf numFmtId="0" fontId="48" fillId="16" borderId="22" xfId="0" applyFont="1" applyFill="1" applyBorder="1" applyAlignment="1">
      <alignment horizontal="left" vertical="center" wrapText="1"/>
    </xf>
    <xf numFmtId="0" fontId="49" fillId="0" borderId="26" xfId="0" applyFont="1" applyBorder="1" applyAlignment="1"/>
    <xf numFmtId="0" fontId="16" fillId="14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wrapText="1"/>
    </xf>
    <xf numFmtId="0" fontId="49" fillId="0" borderId="26" xfId="0" applyFont="1" applyBorder="1" applyAlignment="1">
      <alignment vertical="center" wrapText="1"/>
    </xf>
    <xf numFmtId="0" fontId="31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24" fillId="4" borderId="13" xfId="0" applyFont="1" applyFill="1" applyBorder="1" applyAlignment="1">
      <alignment horizontal="center"/>
    </xf>
    <xf numFmtId="0" fontId="24" fillId="4" borderId="0" xfId="0" applyFont="1" applyFill="1" applyBorder="1" applyAlignment="1" applyProtection="1">
      <alignment horizontal="center"/>
      <protection locked="0"/>
    </xf>
    <xf numFmtId="0" fontId="27" fillId="11" borderId="29" xfId="0" applyFont="1" applyFill="1" applyBorder="1" applyAlignment="1">
      <alignment horizontal="center" vertical="center"/>
    </xf>
    <xf numFmtId="0" fontId="27" fillId="11" borderId="13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0" borderId="4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 wrapText="1" indent="1"/>
    </xf>
    <xf numFmtId="0" fontId="22" fillId="2" borderId="5" xfId="0" applyFont="1" applyFill="1" applyBorder="1" applyAlignment="1">
      <alignment horizontal="left" vertical="center" wrapText="1" indent="1"/>
    </xf>
    <xf numFmtId="0" fontId="12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65" fontId="19" fillId="5" borderId="0" xfId="0" applyNumberFormat="1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61552"/>
        <c:axId val="158362112"/>
      </c:barChart>
      <c:catAx>
        <c:axId val="15836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36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155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66032"/>
        <c:axId val="158366592"/>
      </c:barChart>
      <c:catAx>
        <c:axId val="158366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36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6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PELAPORAN'!$C$45:$H$45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68272"/>
        <c:axId val="158368832"/>
      </c:barChart>
      <c:catAx>
        <c:axId val="158368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8832"/>
        <c:crosses val="autoZero"/>
        <c:auto val="1"/>
        <c:lblAlgn val="ctr"/>
        <c:lblOffset val="100"/>
        <c:tickMarkSkip val="1"/>
        <c:noMultiLvlLbl val="0"/>
      </c:catAx>
      <c:valAx>
        <c:axId val="15836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58368272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698912"/>
        <c:axId val="218699472"/>
      </c:barChart>
      <c:catAx>
        <c:axId val="21869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869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69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86989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32512"/>
        <c:axId val="218833072"/>
      </c:barChart>
      <c:catAx>
        <c:axId val="21883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883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83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188325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F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6" val="3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microsoft.com/office/2007/relationships/hdphoto" Target="../media/hdphoto3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5</xdr:row>
          <xdr:rowOff>9525</xdr:rowOff>
        </xdr:from>
        <xdr:to>
          <xdr:col>7</xdr:col>
          <xdr:colOff>85725</xdr:colOff>
          <xdr:row>5</xdr:row>
          <xdr:rowOff>219075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5</xdr:row>
          <xdr:rowOff>228600</xdr:rowOff>
        </xdr:from>
        <xdr:to>
          <xdr:col>7</xdr:col>
          <xdr:colOff>76200</xdr:colOff>
          <xdr:row>6</xdr:row>
          <xdr:rowOff>209550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70069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5362575</xdr:colOff>
      <xdr:row>0</xdr:row>
      <xdr:rowOff>66676</xdr:rowOff>
    </xdr:from>
    <xdr:to>
      <xdr:col>1</xdr:col>
      <xdr:colOff>6915150</xdr:colOff>
      <xdr:row>0</xdr:row>
      <xdr:rowOff>466884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6667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190499</xdr:colOff>
      <xdr:row>45</xdr:row>
      <xdr:rowOff>80962</xdr:rowOff>
    </xdr:from>
    <xdr:to>
      <xdr:col>7</xdr:col>
      <xdr:colOff>635793</xdr:colOff>
      <xdr:row>56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2"/>
  <sheetViews>
    <sheetView showGridLines="0" tabSelected="1" workbookViewId="0">
      <pane ySplit="2" topLeftCell="A3" activePane="bottomLeft" state="frozen"/>
      <selection pane="bottomLeft" activeCell="A4" sqref="A4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</cols>
  <sheetData>
    <row r="1" spans="1:12" ht="24" customHeight="1">
      <c r="A1" s="148" t="s">
        <v>64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21">
      <c r="A2" s="145" t="s">
        <v>48</v>
      </c>
      <c r="B2" s="146"/>
      <c r="C2" s="146"/>
      <c r="D2" s="146"/>
      <c r="E2" s="146"/>
      <c r="F2" s="146"/>
      <c r="G2" s="146"/>
      <c r="H2" s="146"/>
      <c r="I2" s="146"/>
      <c r="J2" s="146"/>
      <c r="K2" s="180" t="s">
        <v>95</v>
      </c>
    </row>
    <row r="4" spans="1:12">
      <c r="A4" s="143" t="s">
        <v>49</v>
      </c>
    </row>
    <row r="5" spans="1:12">
      <c r="A5" s="191" t="s">
        <v>82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</row>
    <row r="7" spans="1:1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2">
      <c r="B10" s="149"/>
      <c r="C10" s="149"/>
      <c r="D10" s="150"/>
      <c r="E10" s="150"/>
      <c r="F10" s="150"/>
      <c r="G10" s="150"/>
      <c r="H10" s="150"/>
      <c r="I10" s="150"/>
      <c r="J10" s="150"/>
      <c r="K10" s="150"/>
    </row>
    <row r="11" spans="1:12">
      <c r="A11" s="153" t="s">
        <v>57</v>
      </c>
      <c r="B11" s="154" t="s">
        <v>50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0"/>
    </row>
    <row r="12" spans="1:12">
      <c r="B12" s="142" t="s">
        <v>51</v>
      </c>
    </row>
    <row r="13" spans="1:12">
      <c r="B13" s="142" t="s">
        <v>52</v>
      </c>
    </row>
    <row r="14" spans="1:12">
      <c r="B14" s="142" t="s">
        <v>53</v>
      </c>
    </row>
    <row r="15" spans="1:12">
      <c r="B15" s="142" t="s">
        <v>54</v>
      </c>
    </row>
    <row r="16" spans="1:12">
      <c r="B16" s="142" t="s">
        <v>55</v>
      </c>
    </row>
    <row r="17" spans="1:13">
      <c r="B17" s="142" t="s">
        <v>56</v>
      </c>
    </row>
    <row r="19" spans="1:13">
      <c r="A19" s="153" t="s">
        <v>58</v>
      </c>
      <c r="B19" s="151" t="s">
        <v>59</v>
      </c>
      <c r="C19" s="144"/>
      <c r="D19" s="144"/>
      <c r="E19" s="144"/>
      <c r="F19" s="144"/>
      <c r="G19" s="144"/>
      <c r="H19" s="144"/>
      <c r="I19" s="144"/>
      <c r="J19" s="144"/>
      <c r="K19" s="144"/>
    </row>
    <row r="20" spans="1:13">
      <c r="B20" s="142" t="s">
        <v>83</v>
      </c>
    </row>
    <row r="21" spans="1:13">
      <c r="B21" s="142" t="s">
        <v>60</v>
      </c>
    </row>
    <row r="22" spans="1:13">
      <c r="B22" s="142" t="s">
        <v>61</v>
      </c>
    </row>
    <row r="23" spans="1:13">
      <c r="B23" s="142" t="s">
        <v>63</v>
      </c>
    </row>
    <row r="24" spans="1:13">
      <c r="B24" s="142" t="s">
        <v>69</v>
      </c>
    </row>
    <row r="25" spans="1:13">
      <c r="B25" s="142" t="s">
        <v>65</v>
      </c>
    </row>
    <row r="26" spans="1:13">
      <c r="B26" s="142" t="s">
        <v>66</v>
      </c>
    </row>
    <row r="28" spans="1:13">
      <c r="A28" s="153" t="s">
        <v>67</v>
      </c>
      <c r="B28" s="151" t="s">
        <v>25</v>
      </c>
      <c r="C28" s="144"/>
      <c r="D28" s="144"/>
      <c r="E28" s="144"/>
      <c r="F28" s="144"/>
      <c r="G28" s="144"/>
      <c r="H28" s="144"/>
      <c r="I28" s="144"/>
      <c r="J28" s="144"/>
      <c r="K28" s="144"/>
    </row>
    <row r="29" spans="1:13" ht="15" customHeight="1">
      <c r="B29" s="191" t="s">
        <v>84</v>
      </c>
      <c r="C29" s="191"/>
      <c r="D29" s="191"/>
      <c r="E29" s="191"/>
      <c r="F29" s="191"/>
      <c r="G29" s="191"/>
      <c r="H29" s="191"/>
      <c r="I29" s="191"/>
      <c r="J29" s="191"/>
      <c r="K29" s="191"/>
      <c r="M29" s="142"/>
    </row>
    <row r="30" spans="1:13"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M30" s="142"/>
    </row>
    <row r="31" spans="1:13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M31" s="142"/>
    </row>
    <row r="32" spans="1:13"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M32" s="142"/>
    </row>
    <row r="33" spans="1:11">
      <c r="B33" s="191"/>
      <c r="C33" s="191"/>
      <c r="D33" s="191"/>
      <c r="E33" s="191"/>
      <c r="F33" s="191"/>
      <c r="G33" s="191"/>
      <c r="H33" s="191"/>
      <c r="I33" s="191"/>
      <c r="J33" s="191"/>
      <c r="K33" s="191"/>
    </row>
    <row r="34" spans="1:11">
      <c r="B34" s="191"/>
      <c r="C34" s="191"/>
      <c r="D34" s="191"/>
      <c r="E34" s="191"/>
      <c r="F34" s="191"/>
      <c r="G34" s="191"/>
      <c r="H34" s="191"/>
      <c r="I34" s="191"/>
      <c r="J34" s="191"/>
      <c r="K34" s="191"/>
    </row>
    <row r="36" spans="1:11">
      <c r="A36" s="153" t="s">
        <v>68</v>
      </c>
      <c r="B36" s="151" t="s">
        <v>91</v>
      </c>
      <c r="C36" s="144"/>
      <c r="D36" s="144"/>
      <c r="E36" s="144"/>
      <c r="F36" s="144"/>
      <c r="G36" s="144"/>
      <c r="H36" s="144"/>
      <c r="I36" s="144"/>
      <c r="J36" s="144"/>
      <c r="K36" s="144"/>
    </row>
    <row r="37" spans="1:11" ht="15" customHeight="1">
      <c r="A37" s="172">
        <v>1</v>
      </c>
      <c r="B37" s="191" t="s">
        <v>78</v>
      </c>
      <c r="C37" s="191"/>
      <c r="D37" s="191"/>
      <c r="E37" s="191"/>
      <c r="F37" s="191"/>
      <c r="G37" s="191"/>
      <c r="H37" s="191"/>
      <c r="I37" s="191"/>
      <c r="J37" s="191"/>
      <c r="K37" s="191"/>
    </row>
    <row r="38" spans="1:11">
      <c r="A38" s="172"/>
      <c r="B38" s="191"/>
      <c r="C38" s="191"/>
      <c r="D38" s="191"/>
      <c r="E38" s="191"/>
      <c r="F38" s="191"/>
      <c r="G38" s="191"/>
      <c r="H38" s="191"/>
      <c r="I38" s="191"/>
      <c r="J38" s="191"/>
      <c r="K38" s="191"/>
    </row>
    <row r="39" spans="1:11" ht="13.5" customHeight="1">
      <c r="A39" s="172"/>
      <c r="B39" s="191"/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1">
      <c r="A40" s="172"/>
      <c r="B40" s="191"/>
      <c r="C40" s="191"/>
      <c r="D40" s="191"/>
      <c r="E40" s="191"/>
      <c r="F40" s="191"/>
      <c r="G40" s="191"/>
      <c r="H40" s="191"/>
      <c r="I40" s="191"/>
      <c r="J40" s="191"/>
      <c r="K40" s="191"/>
    </row>
    <row r="41" spans="1:11">
      <c r="A41" s="172">
        <v>2</v>
      </c>
      <c r="B41" s="191" t="s">
        <v>92</v>
      </c>
      <c r="C41" s="191"/>
      <c r="D41" s="191"/>
      <c r="E41" s="191"/>
      <c r="F41" s="191"/>
      <c r="G41" s="191"/>
      <c r="H41" s="191"/>
      <c r="I41" s="191"/>
      <c r="J41" s="191"/>
      <c r="K41" s="191"/>
    </row>
    <row r="42" spans="1:11">
      <c r="A42" s="172"/>
      <c r="B42" s="191"/>
      <c r="C42" s="191"/>
      <c r="D42" s="191"/>
      <c r="E42" s="191"/>
      <c r="F42" s="191"/>
      <c r="G42" s="191"/>
      <c r="H42" s="191"/>
      <c r="I42" s="191"/>
      <c r="J42" s="191"/>
      <c r="K42" s="191"/>
    </row>
    <row r="43" spans="1:11" ht="15" customHeight="1">
      <c r="A43" s="172">
        <v>3</v>
      </c>
      <c r="B43" s="191" t="s">
        <v>81</v>
      </c>
      <c r="C43" s="191"/>
      <c r="D43" s="191"/>
      <c r="E43" s="191"/>
      <c r="F43" s="191"/>
      <c r="G43" s="191"/>
      <c r="H43" s="191"/>
      <c r="I43" s="191"/>
      <c r="J43" s="191"/>
      <c r="K43" s="191"/>
    </row>
    <row r="44" spans="1:11">
      <c r="A44" s="172"/>
      <c r="B44" s="191"/>
      <c r="C44" s="191"/>
      <c r="D44" s="191"/>
      <c r="E44" s="191"/>
      <c r="F44" s="191"/>
      <c r="G44" s="191"/>
      <c r="H44" s="191"/>
      <c r="I44" s="191"/>
      <c r="J44" s="191"/>
      <c r="K44" s="191"/>
    </row>
    <row r="45" spans="1:11">
      <c r="A45" s="172">
        <v>4</v>
      </c>
      <c r="B45" s="191" t="s">
        <v>93</v>
      </c>
      <c r="C45" s="192"/>
      <c r="D45" s="192"/>
      <c r="E45" s="192"/>
      <c r="F45" s="192"/>
      <c r="G45" s="192"/>
      <c r="H45" s="192"/>
      <c r="I45" s="192"/>
      <c r="J45" s="192"/>
      <c r="K45" s="192"/>
    </row>
    <row r="46" spans="1:11">
      <c r="A46" s="172"/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spans="1:11" ht="15" customHeight="1">
      <c r="A47" s="172"/>
      <c r="B47" s="192"/>
      <c r="C47" s="192"/>
      <c r="D47" s="192"/>
      <c r="E47" s="192"/>
      <c r="F47" s="192"/>
      <c r="G47" s="192"/>
      <c r="H47" s="192"/>
      <c r="I47" s="192"/>
      <c r="J47" s="192"/>
      <c r="K47" s="192"/>
    </row>
    <row r="48" spans="1:11">
      <c r="A48" s="172"/>
      <c r="B48" s="170" t="s">
        <v>79</v>
      </c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ht="15" customHeight="1">
      <c r="A49" s="172">
        <v>5</v>
      </c>
      <c r="B49" s="191" t="s">
        <v>94</v>
      </c>
      <c r="C49" s="191"/>
      <c r="D49" s="191"/>
      <c r="E49" s="191"/>
      <c r="F49" s="191"/>
      <c r="G49" s="191"/>
      <c r="H49" s="191"/>
      <c r="I49" s="191"/>
      <c r="J49" s="191"/>
      <c r="K49" s="191"/>
    </row>
    <row r="50" spans="1:11" ht="29.25" customHeight="1">
      <c r="A50" s="172"/>
      <c r="B50" s="191"/>
      <c r="C50" s="191"/>
      <c r="D50" s="191"/>
      <c r="E50" s="191"/>
      <c r="F50" s="191"/>
      <c r="G50" s="191"/>
      <c r="H50" s="191"/>
      <c r="I50" s="191"/>
      <c r="J50" s="191"/>
      <c r="K50" s="191"/>
    </row>
    <row r="51" spans="1:11">
      <c r="B51" s="191" t="s">
        <v>80</v>
      </c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1">
      <c r="B52" s="191"/>
      <c r="C52" s="191"/>
      <c r="D52" s="191"/>
      <c r="E52" s="191"/>
      <c r="F52" s="191"/>
      <c r="G52" s="191"/>
      <c r="H52" s="191"/>
      <c r="I52" s="191"/>
      <c r="J52" s="191"/>
      <c r="K52" s="191"/>
    </row>
  </sheetData>
  <mergeCells count="8">
    <mergeCell ref="B51:K52"/>
    <mergeCell ref="B43:K44"/>
    <mergeCell ref="B41:K42"/>
    <mergeCell ref="B45:K47"/>
    <mergeCell ref="A5:K9"/>
    <mergeCell ref="B29:K34"/>
    <mergeCell ref="B37:K40"/>
    <mergeCell ref="B49:K5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H135"/>
  <sheetViews>
    <sheetView showGridLines="0" topLeftCell="A19" zoomScale="90" zoomScaleNormal="90" zoomScaleSheetLayoutView="100" workbookViewId="0">
      <selection activeCell="B23" sqref="B23"/>
    </sheetView>
  </sheetViews>
  <sheetFormatPr defaultRowHeight="15.75" zeroHeight="1"/>
  <cols>
    <col min="1" max="1" width="5" style="89" customWidth="1"/>
    <col min="2" max="2" width="35.85546875" style="89" customWidth="1"/>
    <col min="3" max="3" width="14.85546875" style="89" customWidth="1"/>
    <col min="4" max="4" width="9.140625" style="90" customWidth="1"/>
    <col min="5" max="5" width="15.140625" style="90" customWidth="1"/>
    <col min="6" max="6" width="19.42578125" style="90" customWidth="1"/>
    <col min="7" max="7" width="15.42578125" style="90" customWidth="1"/>
    <col min="8" max="8" width="17" style="90" customWidth="1"/>
    <col min="9" max="9" width="11.5703125" style="89" hidden="1" customWidth="1"/>
    <col min="10" max="13" width="9.7109375" style="89" hidden="1" customWidth="1"/>
    <col min="14" max="16" width="15.7109375" style="89" hidden="1" customWidth="1"/>
    <col min="17" max="25" width="2" style="89" hidden="1" customWidth="1"/>
    <col min="26" max="26" width="5.42578125" style="89" hidden="1" customWidth="1"/>
    <col min="27" max="27" width="23.85546875" style="90" customWidth="1"/>
    <col min="28" max="28" width="5.42578125" style="89" customWidth="1"/>
    <col min="29" max="29" width="2" style="89" hidden="1" customWidth="1"/>
    <col min="30" max="30" width="2.42578125" style="89" hidden="1" customWidth="1"/>
    <col min="31" max="31" width="9.140625" style="89" hidden="1" customWidth="1"/>
    <col min="32" max="34" width="2" style="89" hidden="1" customWidth="1"/>
    <col min="35" max="16384" width="9.140625" style="89"/>
  </cols>
  <sheetData>
    <row r="1" spans="1:32" s="87" customFormat="1" ht="25.5" customHeight="1">
      <c r="A1" s="91"/>
      <c r="B1" s="92"/>
      <c r="C1" s="93" t="s">
        <v>0</v>
      </c>
      <c r="D1" s="94" t="s">
        <v>85</v>
      </c>
      <c r="E1" s="183"/>
      <c r="F1" s="183"/>
      <c r="G1" s="183"/>
      <c r="H1" s="183"/>
      <c r="I1" s="94"/>
      <c r="J1" s="94"/>
      <c r="K1" s="94"/>
      <c r="L1" s="94"/>
      <c r="M1" s="94"/>
      <c r="N1" s="94"/>
      <c r="O1" s="94"/>
      <c r="P1" s="94"/>
      <c r="Q1" s="92"/>
      <c r="R1" s="92"/>
      <c r="S1" s="91"/>
      <c r="T1" s="92"/>
      <c r="U1" s="92"/>
      <c r="V1" s="92"/>
      <c r="W1" s="92"/>
      <c r="X1" s="92"/>
      <c r="Y1" s="92"/>
      <c r="Z1" s="92"/>
      <c r="AA1" s="110"/>
    </row>
    <row r="2" spans="1:32" s="87" customFormat="1" ht="25.5" customHeight="1">
      <c r="A2" s="91"/>
      <c r="B2" s="92"/>
      <c r="C2" s="93" t="s">
        <v>1</v>
      </c>
      <c r="D2" s="94" t="s">
        <v>86</v>
      </c>
      <c r="E2" s="183"/>
      <c r="F2" s="183"/>
      <c r="G2" s="183"/>
      <c r="H2" s="183"/>
      <c r="I2" s="94"/>
      <c r="J2" s="94"/>
      <c r="K2" s="94"/>
      <c r="L2" s="94"/>
      <c r="M2" s="94"/>
      <c r="N2" s="94"/>
      <c r="O2" s="94"/>
      <c r="P2" s="94"/>
      <c r="Q2" s="92"/>
      <c r="R2" s="92"/>
      <c r="S2" s="91"/>
      <c r="T2" s="92"/>
      <c r="U2" s="92"/>
      <c r="V2" s="92"/>
      <c r="W2" s="92"/>
      <c r="X2" s="92"/>
      <c r="Y2" s="92"/>
      <c r="Z2" s="92"/>
      <c r="AA2" s="110"/>
    </row>
    <row r="3" spans="1:32" s="87" customFormat="1" ht="25.5" customHeight="1">
      <c r="A3" s="91"/>
      <c r="B3" s="95"/>
      <c r="C3" s="93" t="s">
        <v>2</v>
      </c>
      <c r="D3" s="94" t="s">
        <v>87</v>
      </c>
      <c r="E3" s="183"/>
      <c r="F3" s="183"/>
      <c r="G3" s="183"/>
      <c r="H3" s="183"/>
      <c r="I3" s="94"/>
      <c r="J3" s="94"/>
      <c r="K3" s="94"/>
      <c r="L3" s="94"/>
      <c r="M3" s="94"/>
      <c r="N3" s="94"/>
      <c r="O3" s="94"/>
      <c r="P3" s="94"/>
      <c r="Q3" s="95"/>
      <c r="R3" s="95"/>
      <c r="S3" s="91"/>
      <c r="T3" s="95"/>
      <c r="U3" s="95"/>
      <c r="V3" s="95"/>
      <c r="W3" s="95"/>
      <c r="X3" s="95"/>
      <c r="Y3" s="95"/>
      <c r="Z3" s="95"/>
      <c r="AA3" s="111"/>
    </row>
    <row r="4" spans="1:32" s="87" customFormat="1" ht="25.5" customHeight="1">
      <c r="A4" s="91"/>
      <c r="B4" s="92"/>
      <c r="C4" s="93" t="s">
        <v>62</v>
      </c>
      <c r="D4" s="139">
        <v>43953</v>
      </c>
      <c r="E4" s="183"/>
      <c r="F4" s="183"/>
      <c r="G4" s="183"/>
      <c r="H4" s="183"/>
      <c r="I4" s="94"/>
      <c r="J4" s="94"/>
      <c r="K4" s="94"/>
      <c r="L4" s="94"/>
      <c r="M4" s="94"/>
      <c r="N4" s="94"/>
      <c r="O4" s="94"/>
      <c r="P4" s="94" t="s">
        <v>3</v>
      </c>
      <c r="Q4" s="92"/>
      <c r="R4" s="92"/>
      <c r="S4" s="91"/>
      <c r="T4" s="92"/>
      <c r="U4" s="92"/>
      <c r="V4" s="92"/>
      <c r="W4" s="92"/>
      <c r="X4" s="92"/>
      <c r="Y4" s="92"/>
      <c r="Z4" s="92"/>
      <c r="AA4" s="110"/>
    </row>
    <row r="5" spans="1:32" ht="15.95" customHeight="1">
      <c r="A5" s="96"/>
      <c r="B5" s="96"/>
      <c r="C5" s="96"/>
      <c r="D5" s="97"/>
      <c r="E5" s="97"/>
      <c r="F5" s="97"/>
      <c r="G5" s="97"/>
      <c r="H5" s="96" t="s">
        <v>71</v>
      </c>
      <c r="I5" s="96"/>
      <c r="J5" s="96"/>
      <c r="K5" s="96"/>
      <c r="M5" s="96"/>
      <c r="P5" s="97"/>
      <c r="Q5" s="96"/>
      <c r="R5" s="96"/>
      <c r="S5" s="96"/>
      <c r="T5" s="96"/>
      <c r="U5" s="96"/>
      <c r="V5" s="96"/>
      <c r="W5" s="96"/>
      <c r="X5" s="96"/>
      <c r="Y5" s="96"/>
      <c r="Z5" s="96"/>
      <c r="AA5" s="97"/>
    </row>
    <row r="6" spans="1:32" s="88" customFormat="1" ht="20.100000000000001" customHeight="1">
      <c r="A6" s="98" t="s">
        <v>4</v>
      </c>
      <c r="B6" s="96"/>
      <c r="C6" s="99" t="s">
        <v>5</v>
      </c>
      <c r="D6" s="137" t="s">
        <v>88</v>
      </c>
      <c r="E6" s="97"/>
      <c r="F6" s="97"/>
      <c r="G6" s="97"/>
      <c r="H6" s="100" t="s">
        <v>72</v>
      </c>
      <c r="I6" s="100"/>
      <c r="J6" s="100"/>
      <c r="K6" s="96"/>
      <c r="M6" s="100"/>
      <c r="P6" s="97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</row>
    <row r="7" spans="1:32" s="88" customFormat="1" ht="20.100000000000001" customHeight="1">
      <c r="A7" s="179" t="s">
        <v>95</v>
      </c>
      <c r="B7" s="100"/>
      <c r="C7" s="99" t="s">
        <v>6</v>
      </c>
      <c r="D7" s="137" t="s">
        <v>100</v>
      </c>
      <c r="E7" s="97"/>
      <c r="F7" s="97"/>
      <c r="G7" s="97"/>
      <c r="H7" s="100" t="s">
        <v>70</v>
      </c>
      <c r="I7" s="100"/>
      <c r="J7" s="100"/>
      <c r="K7" s="96"/>
      <c r="M7" s="100"/>
      <c r="P7" s="97"/>
      <c r="Q7" s="100"/>
      <c r="R7" s="100"/>
      <c r="S7" s="100"/>
      <c r="T7" s="100"/>
      <c r="U7" s="100"/>
      <c r="V7" s="100"/>
      <c r="W7" s="101"/>
      <c r="X7" s="101"/>
      <c r="Y7" s="101"/>
      <c r="Z7" s="101"/>
      <c r="AA7" s="102"/>
    </row>
    <row r="8" spans="1:32" s="88" customFormat="1" ht="20.100000000000001" customHeight="1">
      <c r="A8" s="101"/>
      <c r="B8" s="100"/>
      <c r="C8" s="101"/>
      <c r="D8" s="100"/>
      <c r="E8" s="102"/>
      <c r="F8" s="103"/>
      <c r="G8" s="102"/>
      <c r="H8" s="103"/>
      <c r="I8" s="103"/>
      <c r="J8" s="102"/>
      <c r="K8" s="103"/>
      <c r="L8" s="102"/>
      <c r="M8" s="103"/>
      <c r="N8" s="102"/>
      <c r="O8" s="103"/>
      <c r="P8" s="102"/>
      <c r="Q8" s="103"/>
      <c r="R8" s="102"/>
      <c r="S8" s="103"/>
      <c r="T8" s="102"/>
      <c r="U8" s="103"/>
      <c r="V8" s="102"/>
      <c r="W8" s="103"/>
      <c r="X8" s="102"/>
      <c r="Y8" s="103"/>
      <c r="Z8" s="102"/>
      <c r="AA8" s="103"/>
    </row>
    <row r="9" spans="1:32" s="88" customFormat="1" ht="15.75" customHeight="1">
      <c r="A9" s="201" t="s">
        <v>7</v>
      </c>
      <c r="B9" s="201" t="s">
        <v>8</v>
      </c>
      <c r="C9" s="202" t="s">
        <v>9</v>
      </c>
      <c r="D9" s="203" t="s">
        <v>10</v>
      </c>
      <c r="E9" s="195"/>
      <c r="F9" s="196"/>
      <c r="G9" s="196"/>
      <c r="H9" s="197"/>
      <c r="I9" s="164"/>
      <c r="J9" s="164"/>
      <c r="K9" s="164"/>
      <c r="L9" s="164"/>
      <c r="M9" s="164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206" t="s">
        <v>11</v>
      </c>
    </row>
    <row r="10" spans="1:32" s="88" customFormat="1">
      <c r="A10" s="201"/>
      <c r="B10" s="201"/>
      <c r="C10" s="202"/>
      <c r="D10" s="204"/>
      <c r="E10" s="198"/>
      <c r="F10" s="199"/>
      <c r="G10" s="199"/>
      <c r="H10" s="200"/>
      <c r="I10" s="165"/>
      <c r="J10" s="165"/>
      <c r="K10" s="165"/>
      <c r="L10" s="165"/>
      <c r="M10" s="165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12"/>
      <c r="Z10" s="112"/>
      <c r="AA10" s="207"/>
    </row>
    <row r="11" spans="1:32" ht="39.75" customHeight="1">
      <c r="A11" s="201"/>
      <c r="B11" s="201"/>
      <c r="C11" s="202"/>
      <c r="D11" s="205"/>
      <c r="E11" s="184" t="s">
        <v>96</v>
      </c>
      <c r="F11" s="184" t="s">
        <v>97</v>
      </c>
      <c r="G11" s="184" t="s">
        <v>98</v>
      </c>
      <c r="H11" s="184" t="s">
        <v>99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13"/>
      <c r="Z11" s="113"/>
      <c r="AA11" s="208"/>
    </row>
    <row r="12" spans="1:32" s="88" customFormat="1">
      <c r="A12" s="105">
        <v>1</v>
      </c>
      <c r="B12" s="106" t="s">
        <v>42</v>
      </c>
      <c r="C12" s="107">
        <v>123356789413</v>
      </c>
      <c r="D12" s="166" t="s">
        <v>13</v>
      </c>
      <c r="E12" s="105">
        <v>2</v>
      </c>
      <c r="F12" s="105">
        <v>3</v>
      </c>
      <c r="G12" s="105">
        <v>3</v>
      </c>
      <c r="H12" s="105">
        <v>5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>
        <v>3</v>
      </c>
      <c r="AC12" s="114">
        <v>0</v>
      </c>
      <c r="AD12" s="114" t="s">
        <v>12</v>
      </c>
      <c r="AF12" s="156">
        <v>2</v>
      </c>
    </row>
    <row r="13" spans="1:32" s="88" customFormat="1">
      <c r="A13" s="105">
        <v>2</v>
      </c>
      <c r="B13" s="106" t="s">
        <v>43</v>
      </c>
      <c r="C13" s="107">
        <v>133456789412</v>
      </c>
      <c r="D13" s="105" t="s">
        <v>12</v>
      </c>
      <c r="E13" s="105">
        <v>2</v>
      </c>
      <c r="F13" s="105">
        <v>6</v>
      </c>
      <c r="G13" s="105">
        <v>5</v>
      </c>
      <c r="H13" s="105">
        <v>2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>
        <v>5</v>
      </c>
      <c r="AC13" s="114">
        <v>1</v>
      </c>
      <c r="AD13" s="114" t="s">
        <v>13</v>
      </c>
    </row>
    <row r="14" spans="1:32" s="88" customFormat="1">
      <c r="A14" s="105">
        <v>3</v>
      </c>
      <c r="B14" s="106" t="s">
        <v>44</v>
      </c>
      <c r="C14" s="107">
        <v>120001789413</v>
      </c>
      <c r="D14" s="105" t="s">
        <v>13</v>
      </c>
      <c r="E14" s="105">
        <v>3</v>
      </c>
      <c r="F14" s="105">
        <v>4</v>
      </c>
      <c r="G14" s="105">
        <v>5</v>
      </c>
      <c r="H14" s="105">
        <v>2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>
        <v>2</v>
      </c>
      <c r="AC14" s="114">
        <v>2</v>
      </c>
      <c r="AD14" s="114" t="s">
        <v>12</v>
      </c>
    </row>
    <row r="15" spans="1:32" s="88" customFormat="1">
      <c r="A15" s="105">
        <v>4</v>
      </c>
      <c r="B15" s="106" t="s">
        <v>45</v>
      </c>
      <c r="C15" s="107">
        <v>123876789416</v>
      </c>
      <c r="D15" s="105" t="s">
        <v>12</v>
      </c>
      <c r="E15" s="105">
        <v>2</v>
      </c>
      <c r="F15" s="105">
        <v>2</v>
      </c>
      <c r="G15" s="105">
        <v>4</v>
      </c>
      <c r="H15" s="105">
        <v>1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>
        <v>5</v>
      </c>
      <c r="AC15" s="114">
        <v>3</v>
      </c>
      <c r="AD15" s="114" t="s">
        <v>13</v>
      </c>
    </row>
    <row r="16" spans="1:32" s="88" customFormat="1">
      <c r="A16" s="105">
        <v>5</v>
      </c>
      <c r="B16" s="106" t="s">
        <v>46</v>
      </c>
      <c r="C16" s="107">
        <v>126100089417</v>
      </c>
      <c r="D16" s="105" t="s">
        <v>13</v>
      </c>
      <c r="E16" s="105">
        <v>4</v>
      </c>
      <c r="F16" s="105">
        <v>4</v>
      </c>
      <c r="G16" s="105">
        <v>6</v>
      </c>
      <c r="H16" s="105">
        <v>1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>
        <v>2</v>
      </c>
      <c r="AC16" s="114">
        <v>4</v>
      </c>
      <c r="AD16" s="114" t="s">
        <v>12</v>
      </c>
    </row>
    <row r="17" spans="1:32" s="88" customFormat="1">
      <c r="A17" s="105">
        <v>6</v>
      </c>
      <c r="B17" s="106" t="s">
        <v>47</v>
      </c>
      <c r="C17" s="107">
        <v>149990009413</v>
      </c>
      <c r="D17" s="105" t="s">
        <v>13</v>
      </c>
      <c r="E17" s="105">
        <v>4</v>
      </c>
      <c r="F17" s="105">
        <v>2</v>
      </c>
      <c r="G17" s="105">
        <v>2</v>
      </c>
      <c r="H17" s="105">
        <v>2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>
        <v>2</v>
      </c>
      <c r="AC17" s="114">
        <v>5</v>
      </c>
      <c r="AD17" s="114" t="s">
        <v>13</v>
      </c>
    </row>
    <row r="18" spans="1:32" s="88" customFormat="1">
      <c r="A18" s="105">
        <v>7</v>
      </c>
      <c r="B18" s="106"/>
      <c r="C18" s="107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C18" s="115">
        <v>6</v>
      </c>
      <c r="AD18" s="115" t="s">
        <v>12</v>
      </c>
    </row>
    <row r="19" spans="1:32" s="88" customFormat="1">
      <c r="A19" s="105">
        <v>8</v>
      </c>
      <c r="B19" s="106"/>
      <c r="C19" s="107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C19" s="114">
        <v>7</v>
      </c>
      <c r="AD19" s="114" t="s">
        <v>13</v>
      </c>
      <c r="AE19" s="118"/>
      <c r="AF19" s="118"/>
    </row>
    <row r="20" spans="1:32" s="88" customFormat="1">
      <c r="A20" s="105">
        <v>9</v>
      </c>
      <c r="B20" s="106"/>
      <c r="C20" s="107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C20" s="115">
        <v>8</v>
      </c>
      <c r="AD20" s="115" t="s">
        <v>12</v>
      </c>
      <c r="AE20" s="118"/>
      <c r="AF20" s="118"/>
    </row>
    <row r="21" spans="1:32" s="88" customFormat="1">
      <c r="A21" s="105">
        <v>10</v>
      </c>
      <c r="B21" s="106"/>
      <c r="C21" s="107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C21" s="114">
        <v>9</v>
      </c>
      <c r="AD21" s="114" t="s">
        <v>13</v>
      </c>
      <c r="AE21" s="118"/>
      <c r="AF21" s="118"/>
    </row>
    <row r="22" spans="1:32" s="88" customFormat="1">
      <c r="A22" s="105">
        <v>11</v>
      </c>
      <c r="B22" s="106"/>
      <c r="C22" s="107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C22" s="116"/>
      <c r="AD22" s="116"/>
      <c r="AE22" s="118"/>
      <c r="AF22" s="118"/>
    </row>
    <row r="23" spans="1:32" s="88" customFormat="1">
      <c r="A23" s="105">
        <v>12</v>
      </c>
      <c r="B23" s="106"/>
      <c r="C23" s="107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C23" s="116"/>
      <c r="AD23" s="116"/>
      <c r="AE23" s="118"/>
      <c r="AF23" s="118"/>
    </row>
    <row r="24" spans="1:32" s="88" customFormat="1">
      <c r="A24" s="105">
        <v>13</v>
      </c>
      <c r="B24" s="106"/>
      <c r="C24" s="107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C24" s="116"/>
      <c r="AD24" s="116"/>
    </row>
    <row r="25" spans="1:32" s="88" customFormat="1">
      <c r="A25" s="105">
        <v>14</v>
      </c>
      <c r="B25" s="106"/>
      <c r="C25" s="107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C25" s="116"/>
      <c r="AD25" s="116"/>
    </row>
    <row r="26" spans="1:32" s="88" customFormat="1">
      <c r="A26" s="105">
        <v>15</v>
      </c>
      <c r="B26" s="106"/>
      <c r="C26" s="107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C26" s="116"/>
      <c r="AD26" s="116"/>
    </row>
    <row r="27" spans="1:32" s="88" customFormat="1">
      <c r="A27" s="105">
        <v>16</v>
      </c>
      <c r="B27" s="106"/>
      <c r="C27" s="107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C27" s="116"/>
      <c r="AD27" s="116"/>
    </row>
    <row r="28" spans="1:32" s="88" customFormat="1">
      <c r="A28" s="105">
        <v>17</v>
      </c>
      <c r="B28" s="106"/>
      <c r="C28" s="107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C28" s="116"/>
      <c r="AD28" s="116"/>
    </row>
    <row r="29" spans="1:32" s="88" customFormat="1">
      <c r="A29" s="105">
        <v>18</v>
      </c>
      <c r="B29" s="106"/>
      <c r="C29" s="107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C29" s="116"/>
      <c r="AD29" s="116"/>
    </row>
    <row r="30" spans="1:32" s="88" customFormat="1">
      <c r="A30" s="105">
        <v>19</v>
      </c>
      <c r="B30" s="106"/>
      <c r="C30" s="107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C30" s="116"/>
      <c r="AD30" s="116"/>
    </row>
    <row r="31" spans="1:32" s="88" customFormat="1">
      <c r="A31" s="105">
        <v>20</v>
      </c>
      <c r="B31" s="106"/>
      <c r="C31" s="107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C31" s="116"/>
      <c r="AD31" s="116"/>
    </row>
    <row r="32" spans="1:32" s="88" customFormat="1">
      <c r="A32" s="105">
        <v>21</v>
      </c>
      <c r="B32" s="106"/>
      <c r="C32" s="10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C32" s="116"/>
      <c r="AD32" s="116"/>
    </row>
    <row r="33" spans="1:30" s="88" customFormat="1">
      <c r="A33" s="105">
        <v>22</v>
      </c>
      <c r="B33" s="106"/>
      <c r="C33" s="10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C33" s="116"/>
      <c r="AD33" s="116"/>
    </row>
    <row r="34" spans="1:30" s="88" customFormat="1">
      <c r="A34" s="105">
        <v>23</v>
      </c>
      <c r="B34" s="106"/>
      <c r="C34" s="107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C34" s="116"/>
      <c r="AD34" s="116"/>
    </row>
    <row r="35" spans="1:30" s="88" customFormat="1">
      <c r="A35" s="105">
        <v>24</v>
      </c>
      <c r="B35" s="106"/>
      <c r="C35" s="107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C35" s="116"/>
      <c r="AD35" s="116"/>
    </row>
    <row r="36" spans="1:30" s="88" customFormat="1">
      <c r="A36" s="105">
        <v>25</v>
      </c>
      <c r="B36" s="106"/>
      <c r="C36" s="107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C36" s="116"/>
      <c r="AD36" s="116"/>
    </row>
    <row r="37" spans="1:30" s="88" customFormat="1">
      <c r="A37" s="105">
        <v>26</v>
      </c>
      <c r="B37" s="138"/>
      <c r="C37" s="107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C37" s="116"/>
      <c r="AD37" s="116"/>
    </row>
    <row r="38" spans="1:30" s="88" customFormat="1">
      <c r="A38" s="105">
        <v>27</v>
      </c>
      <c r="B38" s="106"/>
      <c r="C38" s="107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C38" s="116"/>
      <c r="AD38" s="116"/>
    </row>
    <row r="39" spans="1:30" s="88" customFormat="1">
      <c r="A39" s="105">
        <v>28</v>
      </c>
      <c r="B39" s="106"/>
      <c r="C39" s="107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C39" s="116"/>
      <c r="AD39" s="116"/>
    </row>
    <row r="40" spans="1:30" s="88" customFormat="1">
      <c r="A40" s="105">
        <v>29</v>
      </c>
      <c r="B40" s="106"/>
      <c r="C40" s="107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C40" s="116"/>
      <c r="AD40" s="116"/>
    </row>
    <row r="41" spans="1:30" s="88" customFormat="1">
      <c r="A41" s="105">
        <v>30</v>
      </c>
      <c r="B41" s="106"/>
      <c r="C41" s="107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C41" s="116"/>
      <c r="AD41" s="116"/>
    </row>
    <row r="42" spans="1:30" s="88" customFormat="1">
      <c r="A42" s="105">
        <v>31</v>
      </c>
      <c r="B42" s="106"/>
      <c r="C42" s="107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C42" s="116"/>
      <c r="AD42" s="116"/>
    </row>
    <row r="43" spans="1:30" s="88" customFormat="1">
      <c r="A43" s="105">
        <v>32</v>
      </c>
      <c r="B43" s="106"/>
      <c r="C43" s="107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C43" s="116"/>
      <c r="AD43" s="116"/>
    </row>
    <row r="44" spans="1:30" s="88" customFormat="1">
      <c r="A44" s="105">
        <v>33</v>
      </c>
      <c r="B44" s="106"/>
      <c r="C44" s="107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C44" s="116"/>
      <c r="AD44" s="116"/>
    </row>
    <row r="45" spans="1:30" s="88" customFormat="1">
      <c r="A45" s="105">
        <v>34</v>
      </c>
      <c r="B45" s="106"/>
      <c r="C45" s="107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C45" s="116"/>
      <c r="AD45" s="116"/>
    </row>
    <row r="46" spans="1:30" s="88" customFormat="1">
      <c r="A46" s="105">
        <v>35</v>
      </c>
      <c r="B46" s="106"/>
      <c r="C46" s="107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C46" s="116"/>
      <c r="AD46" s="116"/>
    </row>
    <row r="47" spans="1:30" s="88" customFormat="1">
      <c r="A47" s="105">
        <v>36</v>
      </c>
      <c r="B47" s="106"/>
      <c r="C47" s="107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C47" s="116"/>
      <c r="AD47" s="116"/>
    </row>
    <row r="48" spans="1:30" s="88" customFormat="1">
      <c r="A48" s="105">
        <v>37</v>
      </c>
      <c r="B48" s="106"/>
      <c r="C48" s="107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C48" s="116"/>
      <c r="AD48" s="116"/>
    </row>
    <row r="49" spans="1:30" s="88" customFormat="1">
      <c r="A49" s="105">
        <v>38</v>
      </c>
      <c r="B49" s="106"/>
      <c r="C49" s="107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C49" s="116"/>
      <c r="AD49" s="116"/>
    </row>
    <row r="50" spans="1:30" s="88" customFormat="1">
      <c r="A50" s="105">
        <v>39</v>
      </c>
      <c r="B50" s="106"/>
      <c r="C50" s="107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C50" s="116"/>
      <c r="AD50" s="116"/>
    </row>
    <row r="51" spans="1:30" s="88" customFormat="1">
      <c r="A51" s="105">
        <v>40</v>
      </c>
      <c r="B51" s="106"/>
      <c r="C51" s="107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C51" s="116"/>
      <c r="AD51" s="116"/>
    </row>
    <row r="52" spans="1:30" s="88" customFormat="1">
      <c r="A52" s="105">
        <v>41</v>
      </c>
      <c r="B52" s="106"/>
      <c r="C52" s="107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C52" s="116"/>
      <c r="AD52" s="116"/>
    </row>
    <row r="53" spans="1:30" s="88" customFormat="1">
      <c r="A53" s="105">
        <v>42</v>
      </c>
      <c r="B53" s="106"/>
      <c r="C53" s="107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C53" s="116"/>
      <c r="AD53" s="116"/>
    </row>
    <row r="54" spans="1:30" s="88" customFormat="1">
      <c r="A54" s="105">
        <v>43</v>
      </c>
      <c r="B54" s="106"/>
      <c r="C54" s="107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C54" s="116"/>
      <c r="AD54" s="116"/>
    </row>
    <row r="55" spans="1:30" s="88" customFormat="1">
      <c r="A55" s="105">
        <v>44</v>
      </c>
      <c r="B55" s="106"/>
      <c r="C55" s="107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C55" s="116"/>
      <c r="AD55" s="116"/>
    </row>
    <row r="56" spans="1:30" s="88" customFormat="1">
      <c r="A56" s="105">
        <v>45</v>
      </c>
      <c r="B56" s="106"/>
      <c r="C56" s="107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C56" s="116"/>
      <c r="AD56" s="116"/>
    </row>
    <row r="57" spans="1:30" s="88" customFormat="1">
      <c r="A57" s="105">
        <v>46</v>
      </c>
      <c r="B57" s="106"/>
      <c r="C57" s="107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C57" s="116"/>
      <c r="AD57" s="116"/>
    </row>
    <row r="58" spans="1:30" s="88" customFormat="1">
      <c r="A58" s="105">
        <v>47</v>
      </c>
      <c r="B58" s="106"/>
      <c r="C58" s="107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C58" s="116"/>
      <c r="AD58" s="116"/>
    </row>
    <row r="59" spans="1:30" s="88" customFormat="1">
      <c r="A59" s="105">
        <v>48</v>
      </c>
      <c r="B59" s="106"/>
      <c r="C59" s="107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C59" s="116"/>
      <c r="AD59" s="116"/>
    </row>
    <row r="60" spans="1:30" s="88" customFormat="1">
      <c r="A60" s="105">
        <v>49</v>
      </c>
      <c r="B60" s="106"/>
      <c r="C60" s="107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17"/>
      <c r="AC60" s="118"/>
      <c r="AD60" s="118"/>
    </row>
    <row r="61" spans="1:30" s="88" customFormat="1">
      <c r="A61" s="105">
        <v>50</v>
      </c>
      <c r="B61" s="106"/>
      <c r="C61" s="107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C61" s="118"/>
      <c r="AD61" s="118"/>
    </row>
    <row r="62" spans="1:30" s="88" customFormat="1">
      <c r="A62" s="105">
        <v>51</v>
      </c>
      <c r="B62" s="106"/>
      <c r="C62" s="107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C62" s="118"/>
      <c r="AD62" s="118"/>
    </row>
    <row r="63" spans="1:30" s="88" customFormat="1">
      <c r="A63" s="105">
        <v>52</v>
      </c>
      <c r="B63" s="106"/>
      <c r="C63" s="107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C63" s="118"/>
      <c r="AD63" s="118"/>
    </row>
    <row r="64" spans="1:30" s="88" customFormat="1">
      <c r="A64" s="105">
        <v>53</v>
      </c>
      <c r="B64" s="106"/>
      <c r="C64" s="107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C64" s="118"/>
      <c r="AD64" s="118"/>
    </row>
    <row r="65" spans="1:30" s="88" customFormat="1">
      <c r="A65" s="105">
        <v>54</v>
      </c>
      <c r="B65" s="106"/>
      <c r="C65" s="107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C65" s="118"/>
      <c r="AD65" s="118"/>
    </row>
    <row r="66" spans="1:30">
      <c r="A66" s="119"/>
      <c r="B66" s="120"/>
      <c r="C66" s="120"/>
      <c r="D66" s="121"/>
      <c r="E66" s="181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33"/>
      <c r="AC66" s="134"/>
      <c r="AD66" s="134"/>
    </row>
    <row r="67" spans="1:30" ht="15.95" customHeight="1">
      <c r="A67" s="122"/>
      <c r="B67" s="123"/>
      <c r="C67" s="123"/>
      <c r="D67" s="124"/>
      <c r="E67" s="12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35"/>
      <c r="AC67" s="134"/>
      <c r="AD67" s="134"/>
    </row>
    <row r="68" spans="1:30" ht="15.95" customHeight="1">
      <c r="A68" s="122"/>
      <c r="B68" s="123"/>
      <c r="C68" s="123"/>
      <c r="D68" s="124"/>
      <c r="E68" s="12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35"/>
      <c r="AC68" s="134"/>
      <c r="AD68" s="134"/>
    </row>
    <row r="69" spans="1:30" ht="15.95" customHeight="1">
      <c r="A69" s="126"/>
      <c r="B69" s="123" t="s">
        <v>14</v>
      </c>
      <c r="C69" s="123"/>
      <c r="D69" s="124"/>
      <c r="E69" s="12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35"/>
      <c r="AC69" s="134"/>
      <c r="AD69" s="134"/>
    </row>
    <row r="70" spans="1:30">
      <c r="A70" s="126"/>
      <c r="B70" s="127" t="s">
        <v>89</v>
      </c>
      <c r="C70" s="127"/>
      <c r="D70" s="128"/>
      <c r="E70" s="128"/>
      <c r="F70" s="124"/>
      <c r="G70" s="124"/>
      <c r="H70" s="124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35"/>
      <c r="AC70" s="134"/>
      <c r="AD70" s="134"/>
    </row>
    <row r="71" spans="1:30">
      <c r="A71" s="126"/>
      <c r="B71" s="127" t="s">
        <v>90</v>
      </c>
      <c r="C71" s="127"/>
      <c r="D71" s="128"/>
      <c r="E71" s="128"/>
      <c r="F71" s="124"/>
      <c r="G71" s="124"/>
      <c r="H71" s="124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35"/>
      <c r="AC71" s="134"/>
      <c r="AD71" s="134"/>
    </row>
    <row r="72" spans="1:30">
      <c r="A72" s="126"/>
      <c r="B72" s="155" t="str">
        <f>$D$1</f>
        <v>SMK BAHAU</v>
      </c>
      <c r="C72" s="129"/>
      <c r="D72" s="125"/>
      <c r="E72" s="182"/>
      <c r="F72" s="124"/>
      <c r="G72" s="124"/>
      <c r="H72" s="124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35"/>
      <c r="AC72" s="134"/>
      <c r="AD72" s="134"/>
    </row>
    <row r="73" spans="1:30">
      <c r="A73" s="122"/>
      <c r="B73" s="123"/>
      <c r="C73" s="123"/>
      <c r="D73" s="124"/>
      <c r="E73" s="124"/>
      <c r="F73" s="124"/>
      <c r="G73" s="124"/>
      <c r="H73" s="124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35"/>
      <c r="AC73" s="134"/>
      <c r="AD73" s="134"/>
    </row>
    <row r="74" spans="1:30">
      <c r="A74" s="122"/>
      <c r="B74" s="123"/>
      <c r="C74" s="123"/>
      <c r="D74" s="124"/>
      <c r="E74" s="124"/>
      <c r="F74" s="124"/>
      <c r="G74" s="124"/>
      <c r="H74" s="124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35"/>
      <c r="AC74" s="134"/>
      <c r="AD74" s="134"/>
    </row>
    <row r="75" spans="1:30">
      <c r="A75" s="122"/>
      <c r="B75" s="123"/>
      <c r="C75" s="123"/>
      <c r="D75" s="124"/>
      <c r="E75" s="124"/>
      <c r="F75" s="124"/>
      <c r="G75" s="124"/>
      <c r="H75" s="124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35"/>
      <c r="AC75" s="134"/>
      <c r="AD75" s="134"/>
    </row>
    <row r="76" spans="1:30">
      <c r="A76" s="122"/>
      <c r="B76" s="123"/>
      <c r="C76" s="123"/>
      <c r="D76" s="124"/>
      <c r="E76" s="124"/>
      <c r="F76" s="124"/>
      <c r="G76" s="124"/>
      <c r="H76" s="124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35"/>
      <c r="AC76" s="134"/>
      <c r="AD76" s="134"/>
    </row>
    <row r="77" spans="1:30">
      <c r="A77" s="130"/>
      <c r="B77" s="131"/>
      <c r="C77" s="131"/>
      <c r="D77" s="132"/>
      <c r="E77" s="132"/>
      <c r="F77" s="132"/>
      <c r="G77" s="132"/>
      <c r="H77" s="132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6"/>
      <c r="AC77" s="134"/>
      <c r="AD77" s="134"/>
    </row>
    <row r="78" spans="1:30">
      <c r="AC78" s="134"/>
      <c r="AD78" s="134"/>
    </row>
    <row r="79" spans="1:30">
      <c r="AC79" s="134"/>
      <c r="AD79" s="134"/>
    </row>
    <row r="80" spans="1:30">
      <c r="AC80" s="134"/>
      <c r="AD80" s="134"/>
    </row>
    <row r="81" spans="29:30">
      <c r="AC81" s="134"/>
      <c r="AD81" s="134"/>
    </row>
    <row r="82" spans="29:30">
      <c r="AC82" s="134"/>
      <c r="AD82" s="134"/>
    </row>
    <row r="83" spans="29:30">
      <c r="AC83" s="134"/>
      <c r="AD83" s="134"/>
    </row>
    <row r="84" spans="29:30">
      <c r="AC84" s="134"/>
      <c r="AD84" s="134"/>
    </row>
    <row r="85" spans="29:30">
      <c r="AC85" s="134"/>
      <c r="AD85" s="134"/>
    </row>
    <row r="86" spans="29:30">
      <c r="AC86" s="134"/>
      <c r="AD86" s="134"/>
    </row>
    <row r="87" spans="29:30">
      <c r="AC87" s="134"/>
      <c r="AD87" s="134"/>
    </row>
    <row r="88" spans="29:30">
      <c r="AC88" s="134"/>
      <c r="AD88" s="134"/>
    </row>
    <row r="89" spans="29:30">
      <c r="AC89" s="134"/>
      <c r="AD89" s="134"/>
    </row>
    <row r="90" spans="29:30">
      <c r="AC90" s="134"/>
      <c r="AD90" s="134"/>
    </row>
    <row r="91" spans="29:30">
      <c r="AC91" s="134"/>
      <c r="AD91" s="134"/>
    </row>
    <row r="92" spans="29:30">
      <c r="AC92" s="134"/>
      <c r="AD92" s="134"/>
    </row>
    <row r="93" spans="29:30">
      <c r="AC93" s="134"/>
      <c r="AD93" s="134"/>
    </row>
    <row r="94" spans="29:30">
      <c r="AC94" s="134"/>
      <c r="AD94" s="134"/>
    </row>
    <row r="95" spans="29:30">
      <c r="AC95" s="134"/>
      <c r="AD95" s="134"/>
    </row>
    <row r="96" spans="29:30">
      <c r="AC96" s="134"/>
      <c r="AD96" s="134"/>
    </row>
    <row r="97" spans="29:30">
      <c r="AC97" s="134"/>
      <c r="AD97" s="134"/>
    </row>
    <row r="98" spans="29:30">
      <c r="AC98" s="134"/>
      <c r="AD98" s="134"/>
    </row>
    <row r="99" spans="29:30">
      <c r="AC99" s="134"/>
      <c r="AD99" s="134"/>
    </row>
    <row r="100" spans="29:30">
      <c r="AC100" s="134"/>
      <c r="AD100" s="134"/>
    </row>
    <row r="101" spans="29:30">
      <c r="AC101" s="134"/>
      <c r="AD101" s="134"/>
    </row>
    <row r="102" spans="29:30">
      <c r="AC102" s="134"/>
      <c r="AD102" s="134"/>
    </row>
    <row r="103" spans="29:30">
      <c r="AC103" s="134"/>
      <c r="AD103" s="134"/>
    </row>
    <row r="104" spans="29:30">
      <c r="AC104" s="134"/>
      <c r="AD104" s="134"/>
    </row>
    <row r="105" spans="29:30"/>
    <row r="106" spans="29:30"/>
    <row r="107" spans="29:30"/>
    <row r="108" spans="29:30"/>
    <row r="109" spans="29:30"/>
    <row r="110" spans="29:30"/>
    <row r="111" spans="29:30"/>
    <row r="112" spans="29:30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0">
    <mergeCell ref="A9:A11"/>
    <mergeCell ref="B9:B11"/>
    <mergeCell ref="C9:C11"/>
    <mergeCell ref="D9:D11"/>
    <mergeCell ref="AA9:AA11"/>
    <mergeCell ref="F66:P66"/>
    <mergeCell ref="F67:P67"/>
    <mergeCell ref="F68:P68"/>
    <mergeCell ref="F69:P69"/>
    <mergeCell ref="E9:H10"/>
  </mergeCells>
  <dataValidations count="1">
    <dataValidation type="whole" allowBlank="1" showErrorMessage="1" errorTitle="TAHAP PENGUASAAN" error="SILA ISIKAN TAHAP PENGUASAAN YANG BETUL!" sqref="E12:AA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771525</xdr:colOff>
                    <xdr:row>5</xdr:row>
                    <xdr:rowOff>9525</xdr:rowOff>
                  </from>
                  <to>
                    <xdr:col>7</xdr:col>
                    <xdr:colOff>85725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6</xdr:col>
                    <xdr:colOff>771525</xdr:colOff>
                    <xdr:row>5</xdr:row>
                    <xdr:rowOff>228600</xdr:rowOff>
                  </from>
                  <to>
                    <xdr:col>7</xdr:col>
                    <xdr:colOff>76200</xdr:colOff>
                    <xdr:row>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17" zoomScale="80" zoomScaleNormal="80" zoomScaleSheetLayoutView="100" workbookViewId="0">
      <selection activeCell="F52" sqref="F52"/>
    </sheetView>
  </sheetViews>
  <sheetFormatPr defaultRowHeight="16.5" zeroHeight="1"/>
  <cols>
    <col min="1" max="1" width="3.7109375" style="1" customWidth="1"/>
    <col min="2" max="3" width="8.28515625" style="40" customWidth="1"/>
    <col min="4" max="4" width="20.28515625" style="40" customWidth="1"/>
    <col min="5" max="5" width="13.7109375" style="40" customWidth="1"/>
    <col min="6" max="6" width="94.7109375" style="40" customWidth="1"/>
    <col min="7" max="7" width="5.7109375" style="42" customWidth="1"/>
    <col min="8" max="8" width="12.5703125" style="43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39" customFormat="1" ht="21" customHeight="1">
      <c r="A1" s="44"/>
      <c r="B1" s="233" t="str">
        <f>'REKOD PRESTASI MURID'!$D$1</f>
        <v>SMK BAHAU</v>
      </c>
      <c r="C1" s="233"/>
      <c r="D1" s="233"/>
      <c r="E1" s="233"/>
      <c r="F1" s="233"/>
      <c r="G1" s="44"/>
      <c r="H1" s="43"/>
    </row>
    <row r="2" spans="1:11" s="39" customFormat="1" ht="21" customHeight="1">
      <c r="A2" s="44"/>
      <c r="B2" s="233" t="str">
        <f>'REKOD PRESTASI MURID'!$D$2</f>
        <v>JALAN ROMPIN 72100</v>
      </c>
      <c r="C2" s="233"/>
      <c r="D2" s="233"/>
      <c r="E2" s="233"/>
      <c r="F2" s="233"/>
      <c r="G2" s="44"/>
      <c r="H2" s="43"/>
    </row>
    <row r="3" spans="1:11" s="39" customFormat="1" ht="21" customHeight="1">
      <c r="A3" s="44"/>
      <c r="B3" s="233" t="str">
        <f>'REKOD PRESTASI MURID'!$D$3</f>
        <v>BAHAU NEGERI SEMBILAN</v>
      </c>
      <c r="C3" s="233"/>
      <c r="D3" s="233"/>
      <c r="E3" s="233"/>
      <c r="F3" s="233"/>
      <c r="G3" s="44"/>
      <c r="H3" s="43"/>
    </row>
    <row r="4" spans="1:11" s="39" customFormat="1" ht="21" customHeight="1">
      <c r="A4" s="45"/>
      <c r="B4" s="234">
        <f>'REKOD PRESTASI MURID'!$D$4</f>
        <v>43953</v>
      </c>
      <c r="C4" s="234"/>
      <c r="D4" s="234"/>
      <c r="E4" s="234"/>
      <c r="F4" s="234"/>
      <c r="G4" s="45"/>
      <c r="H4" s="235" t="s">
        <v>15</v>
      </c>
      <c r="I4" s="235"/>
      <c r="J4" s="235"/>
    </row>
    <row r="5" spans="1:11">
      <c r="A5" s="7"/>
      <c r="B5" s="7"/>
      <c r="C5" s="7"/>
      <c r="D5" s="7"/>
      <c r="E5" s="7"/>
      <c r="F5" s="7"/>
      <c r="G5" s="7"/>
      <c r="H5" s="46"/>
      <c r="I5" s="83"/>
      <c r="J5" s="83"/>
    </row>
    <row r="6" spans="1:11" ht="18.75">
      <c r="A6" s="7"/>
      <c r="B6" s="47" t="str">
        <f>'REKOD PRESTASI MURID'!$A$7</f>
        <v>PENDIDIKAN MUZIK</v>
      </c>
      <c r="C6" s="7"/>
      <c r="D6" s="7"/>
      <c r="E6" s="7"/>
      <c r="F6" s="7"/>
      <c r="G6" s="7"/>
      <c r="H6" s="46"/>
      <c r="I6" s="84">
        <v>6</v>
      </c>
      <c r="J6" s="83"/>
    </row>
    <row r="7" spans="1:11">
      <c r="A7" s="7"/>
      <c r="B7" s="7"/>
      <c r="C7" s="7"/>
      <c r="D7" s="7"/>
      <c r="E7" s="7"/>
      <c r="F7" s="7"/>
      <c r="G7" s="7"/>
      <c r="H7" s="48">
        <v>1</v>
      </c>
      <c r="I7" s="48" t="str">
        <f>'REKOD PRESTASI MURID'!B12</f>
        <v>AHMAD BIN SULAIMAN</v>
      </c>
      <c r="J7" s="48" t="str">
        <f t="shared" ref="J7:J24" si="0">IF(I7=0,"",H7&amp;"  "&amp;I7)</f>
        <v>1  AHMAD BIN SULAIMAN</v>
      </c>
      <c r="K7" s="1">
        <f>'REKOD PRESTASI MURID'!AF12</f>
        <v>2</v>
      </c>
    </row>
    <row r="8" spans="1:11">
      <c r="A8" s="7"/>
      <c r="B8" s="209" t="s">
        <v>16</v>
      </c>
      <c r="C8" s="210"/>
      <c r="D8" s="49" t="str">
        <f>VLOOKUP($I$6,H7:J69,2)</f>
        <v>ABDUL HAKIM BIN KAMARUZAMAN</v>
      </c>
      <c r="E8" s="50"/>
      <c r="F8" s="18"/>
      <c r="G8" s="7"/>
      <c r="H8" s="48">
        <v>2</v>
      </c>
      <c r="I8" s="48" t="str">
        <f>'REKOD PRESTASI MURID'!B13</f>
        <v>SITI ROKIAH BINTI ALI</v>
      </c>
      <c r="J8" s="48" t="str">
        <f t="shared" si="0"/>
        <v>2  SITI ROKIAH BINTI ALI</v>
      </c>
      <c r="K8" s="1" t="str">
        <f>'REKOD PRESTASI MURID'!H6</f>
        <v>Pentaksiran Pertengahan Tahun</v>
      </c>
    </row>
    <row r="9" spans="1:11">
      <c r="A9" s="7"/>
      <c r="B9" s="212" t="s">
        <v>17</v>
      </c>
      <c r="C9" s="213"/>
      <c r="D9" s="53">
        <f>VLOOKUP($I$6,'REKOD PRESTASI MURID'!$A$12:$D$65,3)</f>
        <v>149990009413</v>
      </c>
      <c r="E9" s="54"/>
      <c r="F9" s="18"/>
      <c r="G9" s="7"/>
      <c r="H9" s="48">
        <v>3</v>
      </c>
      <c r="I9" s="48" t="str">
        <f>'REKOD PRESTASI MURID'!B14</f>
        <v>MOHD RAMLI BIN SHUKRI</v>
      </c>
      <c r="J9" s="48" t="str">
        <f t="shared" si="0"/>
        <v>3  MOHD RAMLI BIN SHUKRI</v>
      </c>
      <c r="K9" s="1" t="str">
        <f>'REKOD PRESTASI MURID'!H7</f>
        <v>Pentaksiran Akhir tahun</v>
      </c>
    </row>
    <row r="10" spans="1:11">
      <c r="A10" s="7"/>
      <c r="B10" s="212" t="s">
        <v>18</v>
      </c>
      <c r="C10" s="213"/>
      <c r="D10" s="55" t="str">
        <f>VLOOKUP($I$6,'REKOD PRESTASI MURID'!$A$12:$D$65,4)</f>
        <v>L</v>
      </c>
      <c r="E10" s="56"/>
      <c r="F10" s="18"/>
      <c r="G10" s="7"/>
      <c r="H10" s="48">
        <v>4</v>
      </c>
      <c r="I10" s="48" t="str">
        <f>'REKOD PRESTASI MURID'!B15</f>
        <v>NORAINI BINTI KASIM</v>
      </c>
      <c r="J10" s="48" t="str">
        <f t="shared" si="0"/>
        <v>4  NORAINI BINTI KASIM</v>
      </c>
    </row>
    <row r="11" spans="1:11">
      <c r="A11" s="7"/>
      <c r="B11" s="212" t="s">
        <v>19</v>
      </c>
      <c r="C11" s="213"/>
      <c r="D11" s="55" t="str">
        <f>'REKOD PRESTASI MURID'!D7</f>
        <v>TINGKATAN 4 USAHA</v>
      </c>
      <c r="E11" s="56"/>
      <c r="F11" s="18"/>
      <c r="G11" s="7"/>
      <c r="H11" s="48">
        <v>5</v>
      </c>
      <c r="I11" s="48" t="str">
        <f>'REKOD PRESTASI MURID'!B16</f>
        <v>ALIAS BIN OMAR</v>
      </c>
      <c r="J11" s="48" t="str">
        <f t="shared" si="0"/>
        <v>5  ALIAS BIN OMAR</v>
      </c>
    </row>
    <row r="12" spans="1:11">
      <c r="A12" s="7"/>
      <c r="B12" s="51" t="s">
        <v>20</v>
      </c>
      <c r="C12" s="52"/>
      <c r="D12" s="55" t="str">
        <f>'REKOD PRESTASI MURID'!$D$6</f>
        <v>PN. JULI HANINI BT JOHARI</v>
      </c>
      <c r="E12" s="56"/>
      <c r="F12" s="18"/>
      <c r="G12" s="7"/>
      <c r="H12" s="48">
        <v>6</v>
      </c>
      <c r="I12" s="48" t="str">
        <f>'REKOD PRESTASI MURID'!B17</f>
        <v>ABDUL HAKIM BIN KAMARUZAMAN</v>
      </c>
      <c r="J12" s="48" t="str">
        <f t="shared" si="0"/>
        <v>6  ABDUL HAKIM BIN KAMARUZAMAN</v>
      </c>
      <c r="K12" s="81"/>
    </row>
    <row r="13" spans="1:11">
      <c r="A13" s="7"/>
      <c r="B13" s="214" t="s">
        <v>21</v>
      </c>
      <c r="C13" s="215"/>
      <c r="D13" s="140">
        <f>B4</f>
        <v>43953</v>
      </c>
      <c r="E13" s="57"/>
      <c r="F13" s="18"/>
      <c r="G13" s="7"/>
      <c r="H13" s="48">
        <v>7</v>
      </c>
      <c r="I13" s="48">
        <f>'REKOD PRESTASI MURID'!B18</f>
        <v>0</v>
      </c>
      <c r="J13" s="48" t="str">
        <f t="shared" si="0"/>
        <v/>
      </c>
    </row>
    <row r="14" spans="1:11">
      <c r="A14" s="7"/>
      <c r="B14" s="18"/>
      <c r="C14" s="18"/>
      <c r="D14" s="18"/>
      <c r="E14" s="58"/>
      <c r="F14" s="18"/>
      <c r="G14" s="7"/>
      <c r="H14" s="48">
        <v>8</v>
      </c>
      <c r="I14" s="48">
        <f>'REKOD PRESTASI MURID'!B19</f>
        <v>0</v>
      </c>
      <c r="J14" s="48" t="str">
        <f t="shared" si="0"/>
        <v/>
      </c>
    </row>
    <row r="15" spans="1:11" ht="22.5" customHeight="1">
      <c r="A15" s="7"/>
      <c r="B15" s="225" t="s">
        <v>22</v>
      </c>
      <c r="C15" s="225"/>
      <c r="D15" s="225"/>
      <c r="E15" s="218">
        <v>2</v>
      </c>
      <c r="F15" s="223" t="str">
        <f>UPPER(IF(K7=1,K8,K9))</f>
        <v>PENTAKSIRAN AKHIR TAHUN</v>
      </c>
      <c r="G15" s="7"/>
      <c r="H15" s="48">
        <v>9</v>
      </c>
      <c r="I15" s="48">
        <f>'REKOD PRESTASI MURID'!B20</f>
        <v>0</v>
      </c>
      <c r="J15" s="48" t="str">
        <f t="shared" si="0"/>
        <v/>
      </c>
    </row>
    <row r="16" spans="1:11" ht="22.5" customHeight="1">
      <c r="A16" s="7"/>
      <c r="B16" s="226"/>
      <c r="C16" s="226"/>
      <c r="D16" s="226"/>
      <c r="E16" s="218"/>
      <c r="F16" s="224"/>
      <c r="G16" s="7"/>
      <c r="H16" s="48">
        <v>10</v>
      </c>
      <c r="I16" s="48">
        <f>'REKOD PRESTASI MURID'!B21</f>
        <v>0</v>
      </c>
      <c r="J16" s="48" t="str">
        <f t="shared" si="0"/>
        <v/>
      </c>
    </row>
    <row r="17" spans="1:10" ht="67.5" customHeight="1">
      <c r="A17" s="7"/>
      <c r="B17" s="216" t="s">
        <v>23</v>
      </c>
      <c r="C17" s="216"/>
      <c r="D17" s="217"/>
      <c r="E17" s="219" t="str">
        <f>IF(E15="","Tahap Penguasaan Keseluruhan hanya dilaporkan pada pentaksiran akhir tahun sahaja",VLOOKUP(E15,'DATA PERNYATAAN TAHAP PGUASAAN '!A140:B145,2))</f>
        <v>Mempamerkan pengetahuan dan kemahiran asas muzik.</v>
      </c>
      <c r="F17" s="220"/>
      <c r="G17" s="7"/>
      <c r="H17" s="48">
        <v>11</v>
      </c>
      <c r="I17" s="48">
        <f>'REKOD PRESTASI MURID'!B22</f>
        <v>0</v>
      </c>
      <c r="J17" s="48" t="str">
        <f t="shared" si="0"/>
        <v/>
      </c>
    </row>
    <row r="18" spans="1:10">
      <c r="A18" s="7"/>
      <c r="B18" s="6"/>
      <c r="C18" s="6"/>
      <c r="D18" s="6"/>
      <c r="E18" s="6"/>
      <c r="F18" s="6"/>
      <c r="G18" s="7"/>
      <c r="H18" s="48">
        <v>12</v>
      </c>
      <c r="I18" s="48">
        <f>'REKOD PRESTASI MURID'!B23</f>
        <v>0</v>
      </c>
      <c r="J18" s="48" t="str">
        <f t="shared" si="0"/>
        <v/>
      </c>
    </row>
    <row r="19" spans="1:10" ht="40.5" customHeight="1">
      <c r="A19" s="7"/>
      <c r="B19" s="221" t="s">
        <v>4</v>
      </c>
      <c r="C19" s="221"/>
      <c r="D19" s="59" t="s">
        <v>24</v>
      </c>
      <c r="E19" s="60" t="s">
        <v>25</v>
      </c>
      <c r="F19" s="61" t="s">
        <v>26</v>
      </c>
      <c r="G19" s="7"/>
      <c r="H19" s="48">
        <v>13</v>
      </c>
      <c r="I19" s="48">
        <f>'REKOD PRESTASI MURID'!B24</f>
        <v>0</v>
      </c>
      <c r="J19" s="48" t="str">
        <f t="shared" si="0"/>
        <v/>
      </c>
    </row>
    <row r="20" spans="1:10" ht="62.25" customHeight="1">
      <c r="A20" s="7"/>
      <c r="B20" s="227" t="str">
        <f>B6</f>
        <v>PENDIDIKAN MUZIK</v>
      </c>
      <c r="C20" s="228"/>
      <c r="D20" s="62" t="str">
        <f>'REKOD PRESTASI MURID'!$E$11</f>
        <v>ELEMEN MUZIK</v>
      </c>
      <c r="E20" s="63">
        <f>VLOOKUP($I$6,'REKOD PRESTASI MURID'!$A$12:$AA$65,5)</f>
        <v>4</v>
      </c>
      <c r="F20" s="64" t="str">
        <f>VLOOKUP(E20,'DATA PERNYATAAN TAHAP PGUASAAN '!A4:B9,2)</f>
        <v>Murid menggunakan pengetahuan dalam elemen muzik dan melaksanakan sesuatu kemahiran dengan beradab iaitu mengikut prosedur.</v>
      </c>
      <c r="G20" s="7"/>
      <c r="H20" s="48">
        <v>14</v>
      </c>
      <c r="I20" s="48">
        <f>'REKOD PRESTASI MURID'!B25</f>
        <v>0</v>
      </c>
      <c r="J20" s="48" t="str">
        <f t="shared" si="0"/>
        <v/>
      </c>
    </row>
    <row r="21" spans="1:10" ht="62.25" customHeight="1">
      <c r="A21" s="7"/>
      <c r="B21" s="229"/>
      <c r="C21" s="230"/>
      <c r="D21" s="62" t="str">
        <f>'REKOD PRESTASI MURID'!$F$11</f>
        <v>PENGALAMAN MUZIKAL</v>
      </c>
      <c r="E21" s="63">
        <f>VLOOKUP($I$6,'REKOD PRESTASI MURID'!$A$12:$AA$65,6)</f>
        <v>2</v>
      </c>
      <c r="F21" s="64" t="str">
        <f>VLOOKUP(E21,'DATA PERNYATAAN TAHAP PGUASAAN '!A12:B17,2)</f>
        <v>Murid menunjukkan kefahaman pengalaman muzikal dengan menjelaskan sesuatu perkara yang dipelajari dalam pelbagai kaedah.</v>
      </c>
      <c r="G21" s="7"/>
      <c r="H21" s="48">
        <v>15</v>
      </c>
      <c r="I21" s="48">
        <f>'REKOD PRESTASI MURID'!B26</f>
        <v>0</v>
      </c>
      <c r="J21" s="48" t="str">
        <f t="shared" si="0"/>
        <v/>
      </c>
    </row>
    <row r="22" spans="1:10" ht="62.25" customHeight="1">
      <c r="A22" s="7"/>
      <c r="B22" s="229"/>
      <c r="C22" s="230"/>
      <c r="D22" s="62" t="str">
        <f>'REKOD PRESTASI MURID'!$G$11</f>
        <v>APRESIASI MUZIK</v>
      </c>
      <c r="E22" s="63">
        <f>VLOOKUP($I$6,'REKOD PRESTASI MURID'!$A$12:$AA$65,7)</f>
        <v>2</v>
      </c>
      <c r="F22" s="64" t="str">
        <f>VLOOKUP(E22,'DATA PERNYATAAN TAHAP PGUASAAN '!A20:B25,2)</f>
        <v>Murid menunjukkan kefahaman apresiasi muzik dengan menjelaskan sesuatu perkara yang dipelajari dalam pelbagai kaedah.</v>
      </c>
      <c r="G22" s="7"/>
      <c r="H22" s="48">
        <v>16</v>
      </c>
      <c r="I22" s="48">
        <f>'REKOD PRESTASI MURID'!B27</f>
        <v>0</v>
      </c>
      <c r="J22" s="48" t="str">
        <f t="shared" si="0"/>
        <v/>
      </c>
    </row>
    <row r="23" spans="1:10" ht="62.25" customHeight="1">
      <c r="A23" s="7"/>
      <c r="B23" s="231"/>
      <c r="C23" s="232"/>
      <c r="D23" s="62" t="str">
        <f>'REKOD PRESTASI MURID'!$H$11</f>
        <v>EKSPRESI KREATIF</v>
      </c>
      <c r="E23" s="63">
        <f>VLOOKUP($I$6,'REKOD PRESTASI MURID'!$A$12:$AA$65,8)</f>
        <v>2</v>
      </c>
      <c r="F23" s="64" t="str">
        <f>VLOOKUP(E23,'DATA PERNYATAAN TAHAP PGUASAAN '!A28:B33,2)</f>
        <v>Murid menunjukkan kefahaman ekspresi kreatif dengan menjelaskan sesuatu perkara yang dipelajari dalam pelbagai kaedah.</v>
      </c>
      <c r="G23" s="7"/>
      <c r="H23" s="48">
        <v>17</v>
      </c>
      <c r="I23" s="48">
        <f>'REKOD PRESTASI MURID'!B28</f>
        <v>0</v>
      </c>
      <c r="J23" s="48" t="str">
        <f t="shared" si="0"/>
        <v/>
      </c>
    </row>
    <row r="24" spans="1:10" ht="40.5" hidden="1" customHeight="1">
      <c r="A24" s="7"/>
      <c r="B24" s="162"/>
      <c r="C24" s="163"/>
      <c r="D24" s="62" t="e">
        <f>'REKOD PRESTASI MURID'!#REF!</f>
        <v>#REF!</v>
      </c>
      <c r="E24" s="63">
        <f>VLOOKUP($I$6,'REKOD PRESTASI MURID'!$A$12:$AA$65,9)</f>
        <v>0</v>
      </c>
      <c r="F24" s="64" t="e">
        <f>VLOOKUP(E24,'DATA PERNYATAAN TAHAP PGUASAAN '!#REF!,2)</f>
        <v>#REF!</v>
      </c>
      <c r="G24" s="7"/>
      <c r="H24" s="48">
        <v>18</v>
      </c>
      <c r="I24" s="48">
        <f>'REKOD PRESTASI MURID'!B29</f>
        <v>0</v>
      </c>
      <c r="J24" s="48" t="str">
        <f t="shared" si="0"/>
        <v/>
      </c>
    </row>
    <row r="25" spans="1:10" ht="40.5" hidden="1" customHeight="1">
      <c r="A25" s="7"/>
      <c r="B25" s="162"/>
      <c r="C25" s="163"/>
      <c r="D25" s="62" t="e">
        <f>'REKOD PRESTASI MURID'!#REF!</f>
        <v>#REF!</v>
      </c>
      <c r="E25" s="63">
        <f>VLOOKUP($I$6,'REKOD PRESTASI MURID'!$A$12:$AA$65,10)</f>
        <v>0</v>
      </c>
      <c r="F25" s="64" t="e">
        <f>VLOOKUP(E25,'DATA PERNYATAAN TAHAP PGUASAAN '!#REF!,2)</f>
        <v>#REF!</v>
      </c>
      <c r="G25" s="7"/>
      <c r="H25" s="48">
        <v>19</v>
      </c>
      <c r="I25" s="48">
        <f>'REKOD PRESTASI MURID'!B30</f>
        <v>0</v>
      </c>
      <c r="J25" s="48" t="str">
        <f t="shared" ref="J25:J30" si="1">IF(I25=0,"",H25&amp;"  "&amp;I25)</f>
        <v/>
      </c>
    </row>
    <row r="26" spans="1:10" ht="40.5" hidden="1" customHeight="1">
      <c r="A26" s="7"/>
      <c r="B26" s="162"/>
      <c r="C26" s="163"/>
      <c r="D26" s="62" t="e">
        <f>'REKOD PRESTASI MURID'!#REF!</f>
        <v>#REF!</v>
      </c>
      <c r="E26" s="63">
        <f>VLOOKUP($I$6,'REKOD PRESTASI MURID'!$A$12:$AA$65,11)</f>
        <v>0</v>
      </c>
      <c r="F26" s="64" t="e">
        <f>VLOOKUP(E26,'DATA PERNYATAAN TAHAP PGUASAAN '!#REF!,2)</f>
        <v>#REF!</v>
      </c>
      <c r="G26" s="7"/>
      <c r="H26" s="48">
        <v>20</v>
      </c>
      <c r="I26" s="48">
        <f>'REKOD PRESTASI MURID'!B31</f>
        <v>0</v>
      </c>
      <c r="J26" s="48" t="str">
        <f t="shared" si="1"/>
        <v/>
      </c>
    </row>
    <row r="27" spans="1:10" ht="40.5" hidden="1" customHeight="1">
      <c r="A27" s="7"/>
      <c r="B27" s="162"/>
      <c r="C27" s="163"/>
      <c r="D27" s="62">
        <f>'REKOD PRESTASI MURID'!$I$11</f>
        <v>0</v>
      </c>
      <c r="E27" s="63">
        <f>VLOOKUP($I$6,'REKOD PRESTASI MURID'!$A$12:$AA$65,12)</f>
        <v>0</v>
      </c>
      <c r="F27" s="64"/>
      <c r="G27" s="7"/>
      <c r="H27" s="48">
        <v>21</v>
      </c>
      <c r="I27" s="48">
        <f>'REKOD PRESTASI MURID'!B32</f>
        <v>0</v>
      </c>
      <c r="J27" s="48" t="str">
        <f t="shared" si="1"/>
        <v/>
      </c>
    </row>
    <row r="28" spans="1:10" ht="40.5" hidden="1" customHeight="1">
      <c r="A28" s="7"/>
      <c r="B28" s="162"/>
      <c r="C28" s="163"/>
      <c r="D28" s="62">
        <f>'REKOD PRESTASI MURID'!$J$11</f>
        <v>0</v>
      </c>
      <c r="E28" s="63">
        <f>VLOOKUP($I$6,'REKOD PRESTASI MURID'!$A$12:$AA$65,13)</f>
        <v>0</v>
      </c>
      <c r="F28" s="64" t="e">
        <f>VLOOKUP(E28,'DATA PERNYATAAN TAHAP PGUASAAN '!#REF!,2)</f>
        <v>#REF!</v>
      </c>
      <c r="G28" s="7"/>
      <c r="H28" s="48">
        <v>22</v>
      </c>
      <c r="I28" s="48">
        <f>'REKOD PRESTASI MURID'!B33</f>
        <v>0</v>
      </c>
      <c r="J28" s="48" t="str">
        <f t="shared" si="1"/>
        <v/>
      </c>
    </row>
    <row r="29" spans="1:10" ht="40.5" hidden="1" customHeight="1">
      <c r="A29" s="7"/>
      <c r="B29" s="162"/>
      <c r="C29" s="163"/>
      <c r="D29" s="62">
        <f>'REKOD PRESTASI MURID'!$K$11</f>
        <v>0</v>
      </c>
      <c r="E29" s="63">
        <f>VLOOKUP($I$6,'REKOD PRESTASI MURID'!$A$12:$AA$65,14)</f>
        <v>0</v>
      </c>
      <c r="F29" s="64" t="e">
        <f>VLOOKUP(E29,'DATA PERNYATAAN TAHAP PGUASAAN '!#REF!,2)</f>
        <v>#REF!</v>
      </c>
      <c r="G29" s="7"/>
      <c r="H29" s="48">
        <v>23</v>
      </c>
      <c r="I29" s="48">
        <f>'REKOD PRESTASI MURID'!B34</f>
        <v>0</v>
      </c>
      <c r="J29" s="48" t="str">
        <f t="shared" si="1"/>
        <v/>
      </c>
    </row>
    <row r="30" spans="1:10" ht="40.5" hidden="1" customHeight="1">
      <c r="A30" s="7"/>
      <c r="B30" s="162"/>
      <c r="C30" s="163"/>
      <c r="D30" s="62">
        <f>'REKOD PRESTASI MURID'!$L$11</f>
        <v>0</v>
      </c>
      <c r="E30" s="63">
        <f>VLOOKUP($I$6,'REKOD PRESTASI MURID'!$A$12:$AA$65,15)</f>
        <v>0</v>
      </c>
      <c r="F30" s="64" t="e">
        <f>VLOOKUP(E30,'DATA PERNYATAAN TAHAP PGUASAAN '!#REF!,2)</f>
        <v>#REF!</v>
      </c>
      <c r="G30" s="7"/>
      <c r="H30" s="48">
        <v>24</v>
      </c>
      <c r="I30" s="48">
        <f>'REKOD PRESTASI MURID'!B35</f>
        <v>0</v>
      </c>
      <c r="J30" s="48" t="str">
        <f t="shared" si="1"/>
        <v/>
      </c>
    </row>
    <row r="31" spans="1:10" ht="40.5" hidden="1" customHeight="1">
      <c r="A31" s="7"/>
      <c r="B31" s="160"/>
      <c r="C31" s="161"/>
      <c r="D31" s="62">
        <f>'REKOD PRESTASI MURID'!$M$11</f>
        <v>0</v>
      </c>
      <c r="E31" s="63">
        <f>VLOOKUP($I$6,'REKOD PRESTASI MURID'!$A$12:$AA$65,16)</f>
        <v>0</v>
      </c>
      <c r="F31" s="64" t="e">
        <f>VLOOKUP(E31,'DATA PERNYATAAN TAHAP PGUASAAN '!#REF!,2)</f>
        <v>#REF!</v>
      </c>
      <c r="G31" s="7"/>
      <c r="H31" s="48">
        <v>25</v>
      </c>
      <c r="I31" s="48">
        <f>'REKOD PRESTASI MURID'!B36</f>
        <v>0</v>
      </c>
      <c r="J31" s="48" t="str">
        <f t="shared" ref="J31:J63" si="2">IF(I31=0,"",H31&amp;"  "&amp;I31)</f>
        <v/>
      </c>
    </row>
    <row r="32" spans="1:10" hidden="1">
      <c r="A32" s="7"/>
      <c r="B32" s="65"/>
      <c r="C32" s="66"/>
      <c r="D32" s="62">
        <f>'REKOD PRESTASI MURID'!N$11</f>
        <v>0</v>
      </c>
      <c r="E32" s="63">
        <f>VLOOKUP($I$6,'REKOD PRESTASI MURID'!$A$12:$AA$65,17)</f>
        <v>0</v>
      </c>
      <c r="F32" s="64" t="e">
        <f>VLOOKUP(E32,'DATA PERNYATAAN TAHAP PGUASAAN '!A36:B41,2)</f>
        <v>#N/A</v>
      </c>
      <c r="G32" s="7"/>
      <c r="H32" s="48">
        <v>26</v>
      </c>
      <c r="I32" s="48">
        <f>'REKOD PRESTASI MURID'!B37</f>
        <v>0</v>
      </c>
      <c r="J32" s="48" t="str">
        <f t="shared" si="2"/>
        <v/>
      </c>
    </row>
    <row r="33" spans="1:10" hidden="1">
      <c r="A33" s="7"/>
      <c r="B33" s="65"/>
      <c r="C33" s="66"/>
      <c r="D33" s="62">
        <f>'REKOD PRESTASI MURID'!$O$11</f>
        <v>0</v>
      </c>
      <c r="E33" s="63">
        <f>VLOOKUP($I$6,'REKOD PRESTASI MURID'!$A$12:$AA$65,18)</f>
        <v>0</v>
      </c>
      <c r="F33" s="64" t="e">
        <f>VLOOKUP(E33,'DATA PERNYATAAN TAHAP PGUASAAN '!A44:B49,2)</f>
        <v>#N/A</v>
      </c>
      <c r="G33" s="7"/>
      <c r="H33" s="48">
        <v>27</v>
      </c>
      <c r="I33" s="48">
        <f>'REKOD PRESTASI MURID'!B38</f>
        <v>0</v>
      </c>
      <c r="J33" s="48" t="str">
        <f t="shared" si="2"/>
        <v/>
      </c>
    </row>
    <row r="34" spans="1:10" hidden="1">
      <c r="A34" s="7"/>
      <c r="B34" s="65"/>
      <c r="C34" s="66"/>
      <c r="D34" s="62">
        <f>'REKOD PRESTASI MURID'!$P$11</f>
        <v>0</v>
      </c>
      <c r="E34" s="63">
        <f>VLOOKUP($I$6,'REKOD PRESTASI MURID'!$A$12:$AA$65,19)</f>
        <v>0</v>
      </c>
      <c r="F34" s="64" t="e">
        <f>VLOOKUP(E34,'DATA PERNYATAAN TAHAP PGUASAAN '!A52:B57,2)</f>
        <v>#N/A</v>
      </c>
      <c r="G34" s="7"/>
      <c r="H34" s="48">
        <v>28</v>
      </c>
      <c r="I34" s="48">
        <f>'REKOD PRESTASI MURID'!B39</f>
        <v>0</v>
      </c>
      <c r="J34" s="48" t="str">
        <f t="shared" si="2"/>
        <v/>
      </c>
    </row>
    <row r="35" spans="1:10" hidden="1">
      <c r="A35" s="7"/>
      <c r="B35" s="65"/>
      <c r="C35" s="66"/>
      <c r="D35" s="62">
        <f>'REKOD PRESTASI MURID'!$Q$11</f>
        <v>0</v>
      </c>
      <c r="E35" s="63">
        <f>VLOOKUP($I$6,'REKOD PRESTASI MURID'!$A$12:$AA$65,20)</f>
        <v>0</v>
      </c>
      <c r="F35" s="64" t="e">
        <f>VLOOKUP(E35,'DATA PERNYATAAN TAHAP PGUASAAN '!A60:B65,2)</f>
        <v>#N/A</v>
      </c>
      <c r="G35" s="7"/>
      <c r="H35" s="48">
        <v>29</v>
      </c>
      <c r="I35" s="48">
        <f>'REKOD PRESTASI MURID'!B40</f>
        <v>0</v>
      </c>
      <c r="J35" s="48" t="str">
        <f t="shared" si="2"/>
        <v/>
      </c>
    </row>
    <row r="36" spans="1:10" hidden="1">
      <c r="A36" s="7"/>
      <c r="B36" s="65"/>
      <c r="C36" s="66"/>
      <c r="D36" s="62">
        <f>'REKOD PRESTASI MURID'!$R$11</f>
        <v>0</v>
      </c>
      <c r="E36" s="63">
        <f>VLOOKUP($I$6,'REKOD PRESTASI MURID'!$A$12:$AA$65,21)</f>
        <v>0</v>
      </c>
      <c r="F36" s="64" t="e">
        <f>VLOOKUP(E36,'DATA PERNYATAAN TAHAP PGUASAAN '!A68:B73,2)</f>
        <v>#N/A</v>
      </c>
      <c r="G36" s="7"/>
      <c r="H36" s="48">
        <v>30</v>
      </c>
      <c r="I36" s="48">
        <f>'REKOD PRESTASI MURID'!B41</f>
        <v>0</v>
      </c>
      <c r="J36" s="48" t="str">
        <f t="shared" si="2"/>
        <v/>
      </c>
    </row>
    <row r="37" spans="1:10" hidden="1">
      <c r="A37" s="7"/>
      <c r="B37" s="65"/>
      <c r="C37" s="66"/>
      <c r="D37" s="62">
        <f>'REKOD PRESTASI MURID'!$S$11</f>
        <v>0</v>
      </c>
      <c r="E37" s="63">
        <f>VLOOKUP($I$6,'REKOD PRESTASI MURID'!$A$12:$AA$65,22)</f>
        <v>0</v>
      </c>
      <c r="F37" s="64" t="e">
        <f>VLOOKUP(E37,'DATA PERNYATAAN TAHAP PGUASAAN '!A76:B81,2)</f>
        <v>#N/A</v>
      </c>
      <c r="G37" s="7"/>
      <c r="H37" s="48">
        <v>31</v>
      </c>
      <c r="I37" s="48">
        <f>'REKOD PRESTASI MURID'!B42</f>
        <v>0</v>
      </c>
      <c r="J37" s="48" t="str">
        <f t="shared" si="2"/>
        <v/>
      </c>
    </row>
    <row r="38" spans="1:10" hidden="1">
      <c r="A38" s="7"/>
      <c r="B38" s="65"/>
      <c r="C38" s="66"/>
      <c r="D38" s="62">
        <f>'REKOD PRESTASI MURID'!$T$11</f>
        <v>0</v>
      </c>
      <c r="E38" s="63">
        <f>VLOOKUP($I$6,'REKOD PRESTASI MURID'!$A$12:$AA$65,23)</f>
        <v>0</v>
      </c>
      <c r="F38" s="64" t="e">
        <f>VLOOKUP(E38,'DATA PERNYATAAN TAHAP PGUASAAN '!A84:B89,2)</f>
        <v>#N/A</v>
      </c>
      <c r="G38" s="7"/>
      <c r="H38" s="48">
        <v>32</v>
      </c>
      <c r="I38" s="48">
        <f>'REKOD PRESTASI MURID'!B43</f>
        <v>0</v>
      </c>
      <c r="J38" s="48" t="str">
        <f t="shared" si="2"/>
        <v/>
      </c>
    </row>
    <row r="39" spans="1:10" hidden="1">
      <c r="A39" s="7"/>
      <c r="B39" s="65"/>
      <c r="C39" s="66"/>
      <c r="D39" s="62">
        <f>'REKOD PRESTASI MURID'!$U$11</f>
        <v>0</v>
      </c>
      <c r="E39" s="63">
        <f>VLOOKUP($I$6,'REKOD PRESTASI MURID'!$A$12:$AA$65,24)</f>
        <v>0</v>
      </c>
      <c r="F39" s="64" t="e">
        <f>VLOOKUP(E39,'DATA PERNYATAAN TAHAP PGUASAAN '!A92:B97,2)</f>
        <v>#N/A</v>
      </c>
      <c r="G39" s="7"/>
      <c r="H39" s="48">
        <v>33</v>
      </c>
      <c r="I39" s="48">
        <f>'REKOD PRESTASI MURID'!B44</f>
        <v>0</v>
      </c>
      <c r="J39" s="48" t="str">
        <f t="shared" si="2"/>
        <v/>
      </c>
    </row>
    <row r="40" spans="1:10" hidden="1">
      <c r="A40" s="7"/>
      <c r="B40" s="65"/>
      <c r="C40" s="66"/>
      <c r="D40" s="62">
        <f>'REKOD PRESTASI MURID'!$V$11</f>
        <v>0</v>
      </c>
      <c r="E40" s="63">
        <f>VLOOKUP($I$6,'REKOD PRESTASI MURID'!$A$12:$AA$65,25)</f>
        <v>0</v>
      </c>
      <c r="F40" s="64" t="e">
        <f>VLOOKUP(E40,'DATA PERNYATAAN TAHAP PGUASAAN '!A100:B105,2)</f>
        <v>#N/A</v>
      </c>
      <c r="G40" s="7"/>
      <c r="H40" s="48">
        <v>34</v>
      </c>
      <c r="I40" s="48">
        <f>'REKOD PRESTASI MURID'!B45</f>
        <v>0</v>
      </c>
      <c r="J40" s="48" t="str">
        <f t="shared" si="2"/>
        <v/>
      </c>
    </row>
    <row r="41" spans="1:10" hidden="1">
      <c r="A41" s="7"/>
      <c r="B41" s="65"/>
      <c r="C41" s="66"/>
      <c r="D41" s="62">
        <f>'REKOD PRESTASI MURID'!$W$11</f>
        <v>0</v>
      </c>
      <c r="E41" s="63">
        <f>VLOOKUP($I$6,'REKOD PRESTASI MURID'!$A$12:$AA$65,26)</f>
        <v>0</v>
      </c>
      <c r="F41" s="64" t="e">
        <f>VLOOKUP(E41,'DATA PERNYATAAN TAHAP PGUASAAN '!A108:B113,2)</f>
        <v>#N/A</v>
      </c>
      <c r="G41" s="7"/>
      <c r="H41" s="48">
        <v>35</v>
      </c>
      <c r="I41" s="48">
        <f>'REKOD PRESTASI MURID'!B46</f>
        <v>0</v>
      </c>
      <c r="J41" s="48" t="str">
        <f t="shared" si="2"/>
        <v/>
      </c>
    </row>
    <row r="42" spans="1:10" hidden="1">
      <c r="A42" s="7"/>
      <c r="B42" s="65"/>
      <c r="C42" s="66"/>
      <c r="D42" s="62">
        <f>'REKOD PRESTASI MURID'!$X$11</f>
        <v>0</v>
      </c>
      <c r="E42" s="63">
        <f>VLOOKUP($I$6,'REKOD PRESTASI MURID'!$A$12:$AA$65,27)</f>
        <v>2</v>
      </c>
      <c r="F42" s="64">
        <f>VLOOKUP(E42,'DATA PERNYATAAN TAHAP PGUASAAN '!A116:B121,2)</f>
        <v>0</v>
      </c>
      <c r="G42" s="7"/>
      <c r="H42" s="48">
        <v>36</v>
      </c>
      <c r="I42" s="48">
        <f>'REKOD PRESTASI MURID'!B47</f>
        <v>0</v>
      </c>
      <c r="J42" s="48" t="str">
        <f t="shared" si="2"/>
        <v/>
      </c>
    </row>
    <row r="43" spans="1:10" hidden="1">
      <c r="A43" s="7"/>
      <c r="B43" s="65"/>
      <c r="C43" s="66"/>
      <c r="D43" s="62">
        <f>'REKOD PRESTASI MURID'!$Y$11</f>
        <v>0</v>
      </c>
      <c r="E43" s="63" t="e">
        <f>VLOOKUP($I$6,'REKOD PRESTASI MURID'!$A$12:$AA$65,28)</f>
        <v>#REF!</v>
      </c>
      <c r="F43" s="64" t="e">
        <f>VLOOKUP(E43,'DATA PERNYATAAN TAHAP PGUASAAN '!A124:B129,2)</f>
        <v>#REF!</v>
      </c>
      <c r="G43" s="7"/>
      <c r="H43" s="48">
        <v>37</v>
      </c>
      <c r="I43" s="48">
        <f>'REKOD PRESTASI MURID'!B48</f>
        <v>0</v>
      </c>
      <c r="J43" s="48" t="str">
        <f t="shared" si="2"/>
        <v/>
      </c>
    </row>
    <row r="44" spans="1:10" hidden="1">
      <c r="A44" s="7"/>
      <c r="B44" s="67"/>
      <c r="C44" s="68"/>
      <c r="D44" s="62">
        <f>'REKOD PRESTASI MURID'!$Z$11</f>
        <v>0</v>
      </c>
      <c r="E44" s="63" t="e">
        <f>VLOOKUP($I$6,'REKOD PRESTASI MURID'!$A$12:$AA$65,29)</f>
        <v>#REF!</v>
      </c>
      <c r="F44" s="64" t="e">
        <f>VLOOKUP(E44,'DATA PERNYATAAN TAHAP PGUASAAN '!A132:B137,2)</f>
        <v>#REF!</v>
      </c>
      <c r="G44" s="7"/>
      <c r="H44" s="48">
        <v>38</v>
      </c>
      <c r="I44" s="48">
        <f>'REKOD PRESTASI MURID'!B49</f>
        <v>0</v>
      </c>
      <c r="J44" s="48" t="str">
        <f t="shared" si="2"/>
        <v/>
      </c>
    </row>
    <row r="45" spans="1:10" s="40" customFormat="1" ht="18">
      <c r="A45" s="7"/>
      <c r="B45" s="69"/>
      <c r="C45" s="69"/>
      <c r="D45" s="70"/>
      <c r="E45" s="71"/>
      <c r="F45" s="72"/>
      <c r="G45" s="7"/>
      <c r="H45" s="48">
        <v>39</v>
      </c>
      <c r="I45" s="48">
        <f>'REKOD PRESTASI MURID'!B50</f>
        <v>0</v>
      </c>
      <c r="J45" s="48" t="str">
        <f t="shared" si="2"/>
        <v/>
      </c>
    </row>
    <row r="46" spans="1:10" s="40" customFormat="1" ht="21.75" customHeight="1">
      <c r="A46" s="73"/>
      <c r="B46" s="74"/>
      <c r="C46" s="74"/>
      <c r="D46" s="75"/>
      <c r="E46" s="76"/>
      <c r="F46" s="77"/>
      <c r="G46" s="73"/>
      <c r="H46" s="48">
        <v>40</v>
      </c>
      <c r="I46" s="48">
        <f>'REKOD PRESTASI MURID'!B51</f>
        <v>0</v>
      </c>
      <c r="J46" s="48" t="str">
        <f t="shared" si="2"/>
        <v/>
      </c>
    </row>
    <row r="47" spans="1:10" s="40" customFormat="1" ht="21.75" customHeight="1">
      <c r="A47" s="73"/>
      <c r="B47" s="74"/>
      <c r="C47" s="74"/>
      <c r="D47" s="78" t="s">
        <v>27</v>
      </c>
      <c r="E47" s="222"/>
      <c r="F47" s="222"/>
      <c r="G47" s="73"/>
      <c r="H47" s="48">
        <v>41</v>
      </c>
      <c r="I47" s="48">
        <f>'REKOD PRESTASI MURID'!B52</f>
        <v>0</v>
      </c>
      <c r="J47" s="48" t="str">
        <f t="shared" si="2"/>
        <v/>
      </c>
    </row>
    <row r="48" spans="1:10" s="41" customFormat="1" ht="22.5" customHeight="1">
      <c r="A48" s="73"/>
      <c r="B48" s="79"/>
      <c r="C48" s="79"/>
      <c r="E48" s="211"/>
      <c r="F48" s="211"/>
      <c r="G48" s="73"/>
      <c r="H48" s="48">
        <v>42</v>
      </c>
      <c r="I48" s="48">
        <f>'REKOD PRESTASI MURID'!B53</f>
        <v>0</v>
      </c>
      <c r="J48" s="48" t="str">
        <f t="shared" si="2"/>
        <v/>
      </c>
    </row>
    <row r="49" spans="1:10" s="41" customFormat="1" ht="21" customHeight="1">
      <c r="A49" s="73"/>
      <c r="B49" s="79"/>
      <c r="C49" s="79"/>
      <c r="D49" s="78"/>
      <c r="E49" s="211"/>
      <c r="F49" s="211"/>
      <c r="G49" s="73"/>
      <c r="H49" s="48">
        <v>43</v>
      </c>
      <c r="I49" s="48">
        <f>'REKOD PRESTASI MURID'!B54</f>
        <v>0</v>
      </c>
      <c r="J49" s="48" t="str">
        <f t="shared" si="2"/>
        <v/>
      </c>
    </row>
    <row r="50" spans="1:10" s="41" customFormat="1">
      <c r="A50" s="73"/>
      <c r="B50" s="73"/>
      <c r="C50" s="73"/>
      <c r="D50" s="73"/>
      <c r="E50" s="73"/>
      <c r="F50" s="73"/>
      <c r="G50" s="73"/>
      <c r="H50" s="48">
        <v>44</v>
      </c>
      <c r="I50" s="48">
        <f>'REKOD PRESTASI MURID'!B55</f>
        <v>0</v>
      </c>
      <c r="J50" s="48" t="str">
        <f t="shared" si="2"/>
        <v/>
      </c>
    </row>
    <row r="51" spans="1:10">
      <c r="H51" s="48">
        <v>45</v>
      </c>
      <c r="I51" s="48">
        <f>'REKOD PRESTASI MURID'!B56</f>
        <v>0</v>
      </c>
      <c r="J51" s="48" t="str">
        <f t="shared" si="2"/>
        <v/>
      </c>
    </row>
    <row r="52" spans="1:10">
      <c r="H52" s="48">
        <v>46</v>
      </c>
      <c r="I52" s="48">
        <f>'REKOD PRESTASI MURID'!B57</f>
        <v>0</v>
      </c>
      <c r="J52" s="48" t="str">
        <f t="shared" si="2"/>
        <v/>
      </c>
    </row>
    <row r="53" spans="1:10">
      <c r="H53" s="48">
        <v>47</v>
      </c>
      <c r="I53" s="48">
        <f>'REKOD PRESTASI MURID'!B58</f>
        <v>0</v>
      </c>
      <c r="J53" s="48" t="str">
        <f t="shared" si="2"/>
        <v/>
      </c>
    </row>
    <row r="54" spans="1:10">
      <c r="H54" s="48">
        <v>48</v>
      </c>
      <c r="I54" s="48">
        <f>'REKOD PRESTASI MURID'!B59</f>
        <v>0</v>
      </c>
      <c r="J54" s="48" t="str">
        <f t="shared" si="2"/>
        <v/>
      </c>
    </row>
    <row r="55" spans="1:10">
      <c r="B55" s="40" t="s">
        <v>28</v>
      </c>
      <c r="F55" s="80" t="s">
        <v>28</v>
      </c>
      <c r="H55" s="48">
        <v>49</v>
      </c>
      <c r="I55" s="48">
        <f>'REKOD PRESTASI MURID'!B60</f>
        <v>0</v>
      </c>
      <c r="J55" s="48" t="str">
        <f t="shared" si="2"/>
        <v/>
      </c>
    </row>
    <row r="56" spans="1:10">
      <c r="B56" s="81" t="str">
        <f>'REKOD PRESTASI MURID'!$D$6</f>
        <v>PN. JULI HANINI BT JOHARI</v>
      </c>
      <c r="C56" s="81"/>
      <c r="D56" s="81"/>
      <c r="E56" s="81"/>
      <c r="F56" s="141" t="s">
        <v>41</v>
      </c>
      <c r="H56" s="48">
        <v>50</v>
      </c>
      <c r="I56" s="48">
        <f>'REKOD PRESTASI MURID'!B61</f>
        <v>0</v>
      </c>
      <c r="J56" s="48" t="str">
        <f t="shared" si="2"/>
        <v/>
      </c>
    </row>
    <row r="57" spans="1:10">
      <c r="B57" s="40" t="s">
        <v>29</v>
      </c>
      <c r="F57" s="80" t="str">
        <f>'REKOD PRESTASI MURID'!$B$71</f>
        <v>PENGETUA</v>
      </c>
      <c r="H57" s="48">
        <v>51</v>
      </c>
      <c r="I57" s="48">
        <f>'REKOD PRESTASI MURID'!B62</f>
        <v>0</v>
      </c>
      <c r="J57" s="48" t="str">
        <f t="shared" si="2"/>
        <v/>
      </c>
    </row>
    <row r="58" spans="1:10">
      <c r="B58" s="40" t="str">
        <f>'REKOD PRESTASI MURID'!$B$72</f>
        <v>SMK BAHAU</v>
      </c>
      <c r="F58" s="80" t="str">
        <f>'REKOD PRESTASI MURID'!$B$72</f>
        <v>SMK BAHAU</v>
      </c>
      <c r="H58" s="48">
        <v>52</v>
      </c>
      <c r="I58" s="48">
        <f>'REKOD PRESTASI MURID'!B63</f>
        <v>0</v>
      </c>
      <c r="J58" s="48" t="str">
        <f t="shared" si="2"/>
        <v/>
      </c>
    </row>
    <row r="59" spans="1:10">
      <c r="B59" s="80"/>
      <c r="C59" s="80"/>
      <c r="D59" s="80"/>
      <c r="E59" s="80"/>
      <c r="H59" s="48">
        <v>53</v>
      </c>
      <c r="I59" s="48">
        <f>'REKOD PRESTASI MURID'!B64</f>
        <v>0</v>
      </c>
      <c r="J59" s="48" t="str">
        <f t="shared" si="2"/>
        <v/>
      </c>
    </row>
    <row r="60" spans="1:10">
      <c r="H60" s="48">
        <v>54</v>
      </c>
      <c r="I60" s="48">
        <f>'REKOD PRESTASI MURID'!B65</f>
        <v>0</v>
      </c>
      <c r="J60" s="48" t="str">
        <f t="shared" si="2"/>
        <v/>
      </c>
    </row>
    <row r="61" spans="1:10" s="40" customFormat="1">
      <c r="G61" s="82"/>
      <c r="H61" s="48">
        <v>55</v>
      </c>
      <c r="I61" s="48">
        <f>'REKOD PRESTASI MURID'!B66</f>
        <v>0</v>
      </c>
      <c r="J61" s="48" t="str">
        <f t="shared" si="2"/>
        <v/>
      </c>
    </row>
    <row r="62" spans="1:10" s="40" customFormat="1">
      <c r="G62" s="82"/>
      <c r="H62" s="48">
        <v>56</v>
      </c>
      <c r="I62" s="48">
        <f>'REKOD PRESTASI MURID'!B67</f>
        <v>0</v>
      </c>
      <c r="J62" s="48" t="str">
        <f t="shared" si="2"/>
        <v/>
      </c>
    </row>
    <row r="63" spans="1:10" s="40" customFormat="1">
      <c r="G63" s="82"/>
      <c r="H63" s="48">
        <v>57</v>
      </c>
      <c r="I63" s="48">
        <f>'REKOD PRESTASI MURID'!B68</f>
        <v>0</v>
      </c>
      <c r="J63" s="48" t="str">
        <f t="shared" si="2"/>
        <v/>
      </c>
    </row>
    <row r="64" spans="1:10" s="40" customFormat="1">
      <c r="G64" s="82"/>
      <c r="H64" s="48">
        <v>58</v>
      </c>
      <c r="I64" s="48"/>
      <c r="J64" s="48"/>
    </row>
    <row r="65" spans="4:10" s="40" customFormat="1">
      <c r="G65" s="82"/>
      <c r="H65" s="48">
        <v>59</v>
      </c>
      <c r="I65" s="48"/>
      <c r="J65" s="48"/>
    </row>
    <row r="66" spans="4:10" s="40" customFormat="1">
      <c r="D66" s="81"/>
      <c r="E66" s="81"/>
      <c r="G66" s="82"/>
      <c r="H66" s="48">
        <v>60</v>
      </c>
      <c r="I66" s="48"/>
      <c r="J66" s="48"/>
    </row>
    <row r="67" spans="4:10" s="40" customFormat="1">
      <c r="G67" s="82"/>
      <c r="H67" s="48">
        <v>61</v>
      </c>
      <c r="I67" s="48"/>
      <c r="J67" s="48"/>
    </row>
    <row r="68" spans="4:10" s="40" customFormat="1">
      <c r="G68" s="82"/>
      <c r="H68" s="48">
        <v>62</v>
      </c>
      <c r="I68" s="48"/>
      <c r="J68" s="48"/>
    </row>
    <row r="69" spans="4:10" s="40" customFormat="1">
      <c r="G69" s="82"/>
      <c r="H69" s="48">
        <v>63</v>
      </c>
      <c r="I69" s="48"/>
      <c r="J69" s="48"/>
    </row>
    <row r="70" spans="4:10" s="40" customFormat="1">
      <c r="G70" s="82"/>
      <c r="H70" s="48">
        <v>64</v>
      </c>
      <c r="I70" s="48"/>
      <c r="J70" s="48"/>
    </row>
    <row r="71" spans="4:10" s="40" customFormat="1">
      <c r="G71" s="82"/>
      <c r="H71" s="48">
        <v>65</v>
      </c>
      <c r="I71" s="48"/>
      <c r="J71" s="48"/>
    </row>
    <row r="72" spans="4:10" s="40" customFormat="1">
      <c r="G72" s="82"/>
      <c r="H72" s="48">
        <v>66</v>
      </c>
      <c r="I72" s="48"/>
      <c r="J72" s="48"/>
    </row>
    <row r="73" spans="4:10">
      <c r="H73" s="48">
        <v>67</v>
      </c>
      <c r="I73" s="48"/>
      <c r="J73" s="48"/>
    </row>
    <row r="74" spans="4:10">
      <c r="H74" s="48">
        <v>68</v>
      </c>
      <c r="I74" s="48"/>
      <c r="J74" s="48"/>
    </row>
    <row r="75" spans="4:10">
      <c r="H75" s="48">
        <v>69</v>
      </c>
      <c r="I75" s="48"/>
      <c r="J75" s="48"/>
    </row>
    <row r="76" spans="4:10">
      <c r="H76" s="85"/>
      <c r="I76" s="86"/>
      <c r="J76" s="40"/>
    </row>
    <row r="77" spans="4:10">
      <c r="H77" s="85"/>
      <c r="I77" s="86"/>
      <c r="J77" s="40"/>
    </row>
    <row r="78" spans="4:10">
      <c r="H78" s="85"/>
      <c r="I78" s="86"/>
      <c r="J78" s="40"/>
    </row>
    <row r="79" spans="4:10">
      <c r="H79" s="85"/>
      <c r="I79" s="86"/>
      <c r="J79" s="40"/>
    </row>
    <row r="80" spans="4:10">
      <c r="H80" s="85"/>
      <c r="I80" s="86"/>
      <c r="J80" s="40"/>
    </row>
    <row r="81" spans="8:10">
      <c r="H81" s="85"/>
      <c r="I81" s="86"/>
      <c r="J81" s="40"/>
    </row>
    <row r="82" spans="8:10">
      <c r="H82" s="85"/>
      <c r="I82" s="86"/>
      <c r="J82" s="40"/>
    </row>
    <row r="83" spans="8:10">
      <c r="H83" s="85"/>
      <c r="I83" s="86"/>
      <c r="J83" s="40"/>
    </row>
    <row r="84" spans="8:10">
      <c r="H84" s="85"/>
      <c r="I84" s="86"/>
      <c r="J84" s="40"/>
    </row>
    <row r="85" spans="8:10">
      <c r="H85" s="85"/>
      <c r="I85" s="86"/>
      <c r="J85" s="40"/>
    </row>
    <row r="86" spans="8:10">
      <c r="H86" s="85"/>
      <c r="I86" s="40"/>
      <c r="J86" s="40"/>
    </row>
    <row r="87" spans="8:10">
      <c r="H87" s="85"/>
      <c r="I87" s="40"/>
      <c r="J87" s="40"/>
    </row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zoomScale="80" zoomScaleNormal="80" zoomScaleSheetLayoutView="100" workbookViewId="0">
      <selection activeCell="B7" sqref="B7"/>
    </sheetView>
  </sheetViews>
  <sheetFormatPr defaultRowHeight="14.25" zeroHeight="1"/>
  <cols>
    <col min="1" max="1" width="20.85546875" style="26" customWidth="1"/>
    <col min="2" max="2" width="104.7109375" style="27" customWidth="1"/>
    <col min="3" max="4" width="9.140625" style="26" customWidth="1"/>
    <col min="5" max="5" width="9.140625" style="26" bestFit="1"/>
    <col min="6" max="16384" width="9.140625" style="26"/>
  </cols>
  <sheetData>
    <row r="1" spans="1:9" ht="39.75" customHeight="1">
      <c r="A1" s="28" t="s">
        <v>30</v>
      </c>
      <c r="B1" s="29"/>
    </row>
    <row r="2" spans="1:9">
      <c r="A2" s="30"/>
      <c r="B2" s="31"/>
    </row>
    <row r="3" spans="1:9" ht="15">
      <c r="A3" s="173" t="s">
        <v>25</v>
      </c>
      <c r="B3" s="174" t="s">
        <v>96</v>
      </c>
    </row>
    <row r="4" spans="1:9" ht="39.75" customHeight="1">
      <c r="A4" s="175">
        <v>1</v>
      </c>
      <c r="B4" s="176" t="s">
        <v>106</v>
      </c>
    </row>
    <row r="5" spans="1:9" ht="39.75" customHeight="1">
      <c r="A5" s="175">
        <v>2</v>
      </c>
      <c r="B5" s="176" t="s">
        <v>107</v>
      </c>
    </row>
    <row r="6" spans="1:9" ht="39.75" customHeight="1">
      <c r="A6" s="175">
        <v>3</v>
      </c>
      <c r="B6" s="176" t="s">
        <v>108</v>
      </c>
    </row>
    <row r="7" spans="1:9" ht="39.75" customHeight="1">
      <c r="A7" s="175">
        <v>4</v>
      </c>
      <c r="B7" s="176" t="s">
        <v>109</v>
      </c>
    </row>
    <row r="8" spans="1:9" ht="39.75" customHeight="1">
      <c r="A8" s="175">
        <v>5</v>
      </c>
      <c r="B8" s="176" t="s">
        <v>110</v>
      </c>
    </row>
    <row r="9" spans="1:9" ht="39.75" customHeight="1">
      <c r="A9" s="175">
        <v>6</v>
      </c>
      <c r="B9" s="176" t="s">
        <v>111</v>
      </c>
    </row>
    <row r="10" spans="1:9">
      <c r="A10" s="30"/>
      <c r="B10" s="31"/>
    </row>
    <row r="11" spans="1:9" ht="15.75">
      <c r="A11" s="173" t="s">
        <v>25</v>
      </c>
      <c r="B11" s="185" t="s">
        <v>97</v>
      </c>
    </row>
    <row r="12" spans="1:9" ht="39.75" customHeight="1">
      <c r="A12" s="175">
        <v>1</v>
      </c>
      <c r="B12" s="176" t="s">
        <v>112</v>
      </c>
    </row>
    <row r="13" spans="1:9" ht="39.75" customHeight="1">
      <c r="A13" s="175">
        <v>2</v>
      </c>
      <c r="B13" s="176" t="s">
        <v>113</v>
      </c>
    </row>
    <row r="14" spans="1:9" ht="39.75" customHeight="1">
      <c r="A14" s="175">
        <v>3</v>
      </c>
      <c r="B14" s="176" t="s">
        <v>114</v>
      </c>
    </row>
    <row r="15" spans="1:9" ht="39.75" customHeight="1">
      <c r="A15" s="175">
        <v>4</v>
      </c>
      <c r="B15" s="176" t="s">
        <v>115</v>
      </c>
      <c r="I15" s="34"/>
    </row>
    <row r="16" spans="1:9" ht="39.75" customHeight="1">
      <c r="A16" s="175">
        <v>5</v>
      </c>
      <c r="B16" s="176" t="s">
        <v>116</v>
      </c>
    </row>
    <row r="17" spans="1:2" ht="39.75" customHeight="1">
      <c r="A17" s="175">
        <v>6</v>
      </c>
      <c r="B17" s="176" t="s">
        <v>117</v>
      </c>
    </row>
    <row r="18" spans="1:2">
      <c r="A18" s="30"/>
      <c r="B18" s="31"/>
    </row>
    <row r="19" spans="1:2" ht="15">
      <c r="A19" s="173" t="s">
        <v>25</v>
      </c>
      <c r="B19" s="174" t="s">
        <v>98</v>
      </c>
    </row>
    <row r="20" spans="1:2" ht="36.75" customHeight="1">
      <c r="A20" s="175">
        <v>1</v>
      </c>
      <c r="B20" s="176" t="s">
        <v>118</v>
      </c>
    </row>
    <row r="21" spans="1:2" ht="36.75" customHeight="1">
      <c r="A21" s="175">
        <v>2</v>
      </c>
      <c r="B21" s="176" t="s">
        <v>119</v>
      </c>
    </row>
    <row r="22" spans="1:2" ht="36.75" customHeight="1">
      <c r="A22" s="175">
        <v>3</v>
      </c>
      <c r="B22" s="176" t="s">
        <v>120</v>
      </c>
    </row>
    <row r="23" spans="1:2" ht="36.75" customHeight="1">
      <c r="A23" s="175">
        <v>4</v>
      </c>
      <c r="B23" s="176" t="s">
        <v>121</v>
      </c>
    </row>
    <row r="24" spans="1:2" ht="36.75" customHeight="1">
      <c r="A24" s="175">
        <v>5</v>
      </c>
      <c r="B24" s="176" t="s">
        <v>122</v>
      </c>
    </row>
    <row r="25" spans="1:2" ht="36.75" customHeight="1">
      <c r="A25" s="175">
        <v>6</v>
      </c>
      <c r="B25" s="176" t="s">
        <v>123</v>
      </c>
    </row>
    <row r="26" spans="1:2"/>
    <row r="27" spans="1:2" ht="30">
      <c r="A27" s="187" t="s">
        <v>25</v>
      </c>
      <c r="B27" s="174" t="s">
        <v>99</v>
      </c>
    </row>
    <row r="28" spans="1:2" ht="49.5" customHeight="1">
      <c r="A28" s="32">
        <v>1</v>
      </c>
      <c r="B28" s="176" t="s">
        <v>124</v>
      </c>
    </row>
    <row r="29" spans="1:2" ht="49.5" customHeight="1">
      <c r="A29" s="32">
        <v>2</v>
      </c>
      <c r="B29" s="176" t="s">
        <v>125</v>
      </c>
    </row>
    <row r="30" spans="1:2" ht="49.5" customHeight="1">
      <c r="A30" s="32">
        <v>3</v>
      </c>
      <c r="B30" s="176" t="s">
        <v>126</v>
      </c>
    </row>
    <row r="31" spans="1:2" ht="49.5" customHeight="1">
      <c r="A31" s="32">
        <v>4</v>
      </c>
      <c r="B31" s="176" t="s">
        <v>129</v>
      </c>
    </row>
    <row r="32" spans="1:2" ht="49.5" customHeight="1">
      <c r="A32" s="32">
        <v>5</v>
      </c>
      <c r="B32" s="176" t="s">
        <v>128</v>
      </c>
    </row>
    <row r="33" spans="1:2" ht="49.5" customHeight="1">
      <c r="A33" s="32">
        <v>6</v>
      </c>
      <c r="B33" s="176" t="s">
        <v>127</v>
      </c>
    </row>
    <row r="34" spans="1:2"/>
    <row r="35" spans="1:2" ht="30" hidden="1">
      <c r="A35" s="33" t="s">
        <v>25</v>
      </c>
      <c r="B35" s="36"/>
    </row>
    <row r="36" spans="1:2" hidden="1">
      <c r="A36" s="32">
        <v>1</v>
      </c>
      <c r="B36" s="37"/>
    </row>
    <row r="37" spans="1:2" hidden="1">
      <c r="A37" s="32">
        <v>2</v>
      </c>
      <c r="B37" s="37"/>
    </row>
    <row r="38" spans="1:2" hidden="1">
      <c r="A38" s="32">
        <v>3</v>
      </c>
      <c r="B38" s="37"/>
    </row>
    <row r="39" spans="1:2" hidden="1">
      <c r="A39" s="32">
        <v>4</v>
      </c>
      <c r="B39" s="37"/>
    </row>
    <row r="40" spans="1:2" hidden="1">
      <c r="A40" s="32">
        <v>5</v>
      </c>
      <c r="B40" s="37"/>
    </row>
    <row r="41" spans="1:2" hidden="1">
      <c r="A41" s="32">
        <v>6</v>
      </c>
      <c r="B41" s="37"/>
    </row>
    <row r="42" spans="1:2" hidden="1">
      <c r="B42" s="35"/>
    </row>
    <row r="43" spans="1:2" ht="30" hidden="1">
      <c r="A43" s="33" t="s">
        <v>25</v>
      </c>
      <c r="B43" s="36"/>
    </row>
    <row r="44" spans="1:2" hidden="1">
      <c r="A44" s="32">
        <v>1</v>
      </c>
      <c r="B44" s="37"/>
    </row>
    <row r="45" spans="1:2" hidden="1">
      <c r="A45" s="32">
        <v>2</v>
      </c>
      <c r="B45" s="37"/>
    </row>
    <row r="46" spans="1:2" hidden="1">
      <c r="A46" s="32">
        <v>3</v>
      </c>
      <c r="B46" s="37"/>
    </row>
    <row r="47" spans="1:2" hidden="1">
      <c r="A47" s="32">
        <v>4</v>
      </c>
      <c r="B47" s="37"/>
    </row>
    <row r="48" spans="1:2" hidden="1">
      <c r="A48" s="32">
        <v>5</v>
      </c>
      <c r="B48" s="37"/>
    </row>
    <row r="49" spans="1:2" hidden="1">
      <c r="A49" s="32">
        <v>6</v>
      </c>
      <c r="B49" s="37"/>
    </row>
    <row r="50" spans="1:2" hidden="1">
      <c r="B50" s="35"/>
    </row>
    <row r="51" spans="1:2" ht="30" hidden="1">
      <c r="A51" s="33" t="s">
        <v>25</v>
      </c>
      <c r="B51" s="36"/>
    </row>
    <row r="52" spans="1:2" hidden="1">
      <c r="A52" s="32">
        <v>1</v>
      </c>
      <c r="B52" s="37"/>
    </row>
    <row r="53" spans="1:2" hidden="1">
      <c r="A53" s="32">
        <v>2</v>
      </c>
      <c r="B53" s="37"/>
    </row>
    <row r="54" spans="1:2" hidden="1">
      <c r="A54" s="32">
        <v>3</v>
      </c>
      <c r="B54" s="37"/>
    </row>
    <row r="55" spans="1:2" hidden="1">
      <c r="A55" s="32">
        <v>4</v>
      </c>
      <c r="B55" s="37"/>
    </row>
    <row r="56" spans="1:2" hidden="1">
      <c r="A56" s="32">
        <v>5</v>
      </c>
      <c r="B56" s="37"/>
    </row>
    <row r="57" spans="1:2" hidden="1">
      <c r="A57" s="32">
        <v>6</v>
      </c>
      <c r="B57" s="37"/>
    </row>
    <row r="58" spans="1:2" hidden="1">
      <c r="B58" s="35"/>
    </row>
    <row r="59" spans="1:2" ht="30" hidden="1">
      <c r="A59" s="33" t="s">
        <v>25</v>
      </c>
      <c r="B59" s="36"/>
    </row>
    <row r="60" spans="1:2" hidden="1">
      <c r="A60" s="32">
        <v>1</v>
      </c>
      <c r="B60" s="37"/>
    </row>
    <row r="61" spans="1:2" hidden="1">
      <c r="A61" s="32">
        <v>2</v>
      </c>
      <c r="B61" s="37"/>
    </row>
    <row r="62" spans="1:2" hidden="1">
      <c r="A62" s="32">
        <v>3</v>
      </c>
      <c r="B62" s="37"/>
    </row>
    <row r="63" spans="1:2" hidden="1">
      <c r="A63" s="32">
        <v>4</v>
      </c>
      <c r="B63" s="37"/>
    </row>
    <row r="64" spans="1:2" hidden="1">
      <c r="A64" s="32">
        <v>5</v>
      </c>
      <c r="B64" s="37"/>
    </row>
    <row r="65" spans="1:2" hidden="1">
      <c r="A65" s="32">
        <v>6</v>
      </c>
      <c r="B65" s="37"/>
    </row>
    <row r="66" spans="1:2" hidden="1">
      <c r="B66" s="35"/>
    </row>
    <row r="67" spans="1:2" ht="30" hidden="1">
      <c r="A67" s="33" t="s">
        <v>25</v>
      </c>
      <c r="B67" s="36"/>
    </row>
    <row r="68" spans="1:2" hidden="1">
      <c r="A68" s="32">
        <v>1</v>
      </c>
      <c r="B68" s="37"/>
    </row>
    <row r="69" spans="1:2" hidden="1">
      <c r="A69" s="32">
        <v>2</v>
      </c>
      <c r="B69" s="37"/>
    </row>
    <row r="70" spans="1:2" hidden="1">
      <c r="A70" s="32">
        <v>3</v>
      </c>
      <c r="B70" s="37"/>
    </row>
    <row r="71" spans="1:2" hidden="1">
      <c r="A71" s="32">
        <v>4</v>
      </c>
      <c r="B71" s="37"/>
    </row>
    <row r="72" spans="1:2" hidden="1">
      <c r="A72" s="32">
        <v>5</v>
      </c>
      <c r="B72" s="37"/>
    </row>
    <row r="73" spans="1:2" hidden="1">
      <c r="A73" s="32">
        <v>6</v>
      </c>
      <c r="B73" s="37"/>
    </row>
    <row r="74" spans="1:2" hidden="1">
      <c r="B74" s="35"/>
    </row>
    <row r="75" spans="1:2" ht="30" hidden="1">
      <c r="A75" s="33" t="s">
        <v>25</v>
      </c>
      <c r="B75" s="36"/>
    </row>
    <row r="76" spans="1:2" hidden="1">
      <c r="A76" s="32">
        <v>1</v>
      </c>
      <c r="B76" s="37"/>
    </row>
    <row r="77" spans="1:2" hidden="1">
      <c r="A77" s="32">
        <v>2</v>
      </c>
      <c r="B77" s="37"/>
    </row>
    <row r="78" spans="1:2" hidden="1">
      <c r="A78" s="32">
        <v>3</v>
      </c>
      <c r="B78" s="37"/>
    </row>
    <row r="79" spans="1:2" hidden="1">
      <c r="A79" s="32">
        <v>4</v>
      </c>
      <c r="B79" s="37"/>
    </row>
    <row r="80" spans="1:2" hidden="1">
      <c r="A80" s="32">
        <v>5</v>
      </c>
      <c r="B80" s="37"/>
    </row>
    <row r="81" spans="1:2" hidden="1">
      <c r="A81" s="32">
        <v>6</v>
      </c>
      <c r="B81" s="37"/>
    </row>
    <row r="82" spans="1:2" hidden="1">
      <c r="B82" s="35"/>
    </row>
    <row r="83" spans="1:2" ht="30" hidden="1">
      <c r="A83" s="33" t="s">
        <v>25</v>
      </c>
      <c r="B83" s="36"/>
    </row>
    <row r="84" spans="1:2" hidden="1">
      <c r="A84" s="32">
        <v>1</v>
      </c>
      <c r="B84" s="37"/>
    </row>
    <row r="85" spans="1:2" hidden="1">
      <c r="A85" s="32">
        <v>2</v>
      </c>
      <c r="B85" s="37"/>
    </row>
    <row r="86" spans="1:2" hidden="1">
      <c r="A86" s="32">
        <v>3</v>
      </c>
      <c r="B86" s="37"/>
    </row>
    <row r="87" spans="1:2" hidden="1">
      <c r="A87" s="32">
        <v>4</v>
      </c>
      <c r="B87" s="37"/>
    </row>
    <row r="88" spans="1:2" hidden="1">
      <c r="A88" s="32">
        <v>5</v>
      </c>
      <c r="B88" s="37"/>
    </row>
    <row r="89" spans="1:2" hidden="1">
      <c r="A89" s="32">
        <v>6</v>
      </c>
      <c r="B89" s="37"/>
    </row>
    <row r="90" spans="1:2" hidden="1">
      <c r="B90" s="35"/>
    </row>
    <row r="91" spans="1:2" ht="30" hidden="1">
      <c r="A91" s="33" t="s">
        <v>25</v>
      </c>
      <c r="B91" s="36"/>
    </row>
    <row r="92" spans="1:2" hidden="1">
      <c r="A92" s="32">
        <v>1</v>
      </c>
      <c r="B92" s="37"/>
    </row>
    <row r="93" spans="1:2" hidden="1">
      <c r="A93" s="32">
        <v>2</v>
      </c>
      <c r="B93" s="37"/>
    </row>
    <row r="94" spans="1:2" hidden="1">
      <c r="A94" s="32">
        <v>3</v>
      </c>
      <c r="B94" s="37"/>
    </row>
    <row r="95" spans="1:2" hidden="1">
      <c r="A95" s="32">
        <v>4</v>
      </c>
      <c r="B95" s="37"/>
    </row>
    <row r="96" spans="1:2" hidden="1">
      <c r="A96" s="32">
        <v>5</v>
      </c>
      <c r="B96" s="37"/>
    </row>
    <row r="97" spans="1:2" hidden="1">
      <c r="A97" s="32">
        <v>6</v>
      </c>
      <c r="B97" s="37"/>
    </row>
    <row r="98" spans="1:2" hidden="1">
      <c r="B98" s="35"/>
    </row>
    <row r="99" spans="1:2" ht="15" hidden="1">
      <c r="A99" s="38" t="s">
        <v>25</v>
      </c>
      <c r="B99" s="36"/>
    </row>
    <row r="100" spans="1:2" hidden="1">
      <c r="A100" s="32">
        <v>1</v>
      </c>
      <c r="B100" s="37"/>
    </row>
    <row r="101" spans="1:2" hidden="1">
      <c r="A101" s="32">
        <v>2</v>
      </c>
      <c r="B101" s="37"/>
    </row>
    <row r="102" spans="1:2" hidden="1">
      <c r="A102" s="32">
        <v>3</v>
      </c>
      <c r="B102" s="37"/>
    </row>
    <row r="103" spans="1:2" hidden="1">
      <c r="A103" s="32">
        <v>4</v>
      </c>
      <c r="B103" s="37"/>
    </row>
    <row r="104" spans="1:2" hidden="1">
      <c r="A104" s="32">
        <v>5</v>
      </c>
      <c r="B104" s="37"/>
    </row>
    <row r="105" spans="1:2" hidden="1">
      <c r="A105" s="32">
        <v>6</v>
      </c>
      <c r="B105" s="37"/>
    </row>
    <row r="106" spans="1:2" hidden="1">
      <c r="B106" s="35"/>
    </row>
    <row r="107" spans="1:2" ht="15" hidden="1">
      <c r="A107" s="38" t="s">
        <v>25</v>
      </c>
      <c r="B107" s="36"/>
    </row>
    <row r="108" spans="1:2" hidden="1">
      <c r="A108" s="32">
        <v>1</v>
      </c>
      <c r="B108" s="37"/>
    </row>
    <row r="109" spans="1:2" hidden="1">
      <c r="A109" s="32">
        <v>2</v>
      </c>
      <c r="B109" s="37"/>
    </row>
    <row r="110" spans="1:2" hidden="1">
      <c r="A110" s="32">
        <v>3</v>
      </c>
      <c r="B110" s="37"/>
    </row>
    <row r="111" spans="1:2" hidden="1">
      <c r="A111" s="32">
        <v>4</v>
      </c>
      <c r="B111" s="37"/>
    </row>
    <row r="112" spans="1:2" hidden="1">
      <c r="A112" s="32">
        <v>5</v>
      </c>
      <c r="B112" s="37"/>
    </row>
    <row r="113" spans="1:2" hidden="1">
      <c r="A113" s="32">
        <v>6</v>
      </c>
      <c r="B113" s="37"/>
    </row>
    <row r="114" spans="1:2" hidden="1">
      <c r="B114" s="35"/>
    </row>
    <row r="115" spans="1:2" ht="15" hidden="1">
      <c r="A115" s="38" t="s">
        <v>25</v>
      </c>
      <c r="B115" s="36"/>
    </row>
    <row r="116" spans="1:2" hidden="1">
      <c r="A116" s="32">
        <v>1</v>
      </c>
      <c r="B116" s="37"/>
    </row>
    <row r="117" spans="1:2" hidden="1">
      <c r="A117" s="32">
        <v>2</v>
      </c>
      <c r="B117" s="37"/>
    </row>
    <row r="118" spans="1:2" hidden="1">
      <c r="A118" s="32">
        <v>3</v>
      </c>
      <c r="B118" s="37"/>
    </row>
    <row r="119" spans="1:2" hidden="1">
      <c r="A119" s="32">
        <v>4</v>
      </c>
      <c r="B119" s="37"/>
    </row>
    <row r="120" spans="1:2" hidden="1">
      <c r="A120" s="32">
        <v>5</v>
      </c>
      <c r="B120" s="37"/>
    </row>
    <row r="121" spans="1:2" hidden="1">
      <c r="A121" s="32">
        <v>6</v>
      </c>
      <c r="B121" s="37"/>
    </row>
    <row r="122" spans="1:2" hidden="1">
      <c r="B122" s="35"/>
    </row>
    <row r="123" spans="1:2" ht="15" hidden="1">
      <c r="A123" s="38" t="s">
        <v>25</v>
      </c>
      <c r="B123" s="36"/>
    </row>
    <row r="124" spans="1:2" hidden="1">
      <c r="A124" s="32">
        <v>1</v>
      </c>
      <c r="B124" s="37"/>
    </row>
    <row r="125" spans="1:2" hidden="1">
      <c r="A125" s="32">
        <v>2</v>
      </c>
      <c r="B125" s="37"/>
    </row>
    <row r="126" spans="1:2" hidden="1">
      <c r="A126" s="32">
        <v>3</v>
      </c>
      <c r="B126" s="37"/>
    </row>
    <row r="127" spans="1:2" hidden="1">
      <c r="A127" s="32">
        <v>4</v>
      </c>
      <c r="B127" s="37"/>
    </row>
    <row r="128" spans="1:2" hidden="1">
      <c r="A128" s="32">
        <v>5</v>
      </c>
      <c r="B128" s="37"/>
    </row>
    <row r="129" spans="1:2" hidden="1">
      <c r="A129" s="32">
        <v>6</v>
      </c>
      <c r="B129" s="37"/>
    </row>
    <row r="130" spans="1:2" hidden="1"/>
    <row r="131" spans="1:2" ht="15" hidden="1">
      <c r="A131" s="38" t="s">
        <v>25</v>
      </c>
      <c r="B131" s="36"/>
    </row>
    <row r="132" spans="1:2" hidden="1">
      <c r="A132" s="32">
        <v>1</v>
      </c>
      <c r="B132" s="37"/>
    </row>
    <row r="133" spans="1:2" hidden="1">
      <c r="A133" s="32">
        <v>2</v>
      </c>
      <c r="B133" s="37"/>
    </row>
    <row r="134" spans="1:2" hidden="1">
      <c r="A134" s="32">
        <v>3</v>
      </c>
      <c r="B134" s="37"/>
    </row>
    <row r="135" spans="1:2" hidden="1">
      <c r="A135" s="32">
        <v>4</v>
      </c>
      <c r="B135" s="37"/>
    </row>
    <row r="136" spans="1:2" hidden="1">
      <c r="A136" s="32">
        <v>5</v>
      </c>
      <c r="B136" s="37"/>
    </row>
    <row r="137" spans="1:2" hidden="1">
      <c r="A137" s="32">
        <v>6</v>
      </c>
      <c r="B137" s="37"/>
    </row>
    <row r="138" spans="1:2"/>
    <row r="139" spans="1:2" ht="15">
      <c r="A139" s="173" t="s">
        <v>25</v>
      </c>
      <c r="B139" s="177" t="s">
        <v>40</v>
      </c>
    </row>
    <row r="140" spans="1:2" ht="70.5" customHeight="1">
      <c r="A140" s="178">
        <v>1</v>
      </c>
      <c r="B140" s="190" t="s">
        <v>101</v>
      </c>
    </row>
    <row r="141" spans="1:2" ht="70.5" customHeight="1">
      <c r="A141" s="178">
        <v>2</v>
      </c>
      <c r="B141" s="190" t="s">
        <v>102</v>
      </c>
    </row>
    <row r="142" spans="1:2" ht="70.5" customHeight="1">
      <c r="A142" s="178">
        <v>3</v>
      </c>
      <c r="B142" s="190" t="s">
        <v>103</v>
      </c>
    </row>
    <row r="143" spans="1:2" ht="70.5" customHeight="1">
      <c r="A143" s="175">
        <v>4</v>
      </c>
      <c r="B143" s="190" t="s">
        <v>104</v>
      </c>
    </row>
    <row r="144" spans="1:2" ht="70.5" customHeight="1">
      <c r="A144" s="175">
        <v>5</v>
      </c>
      <c r="B144" s="190" t="s">
        <v>132</v>
      </c>
    </row>
    <row r="145" spans="1:2" ht="70.5" customHeight="1">
      <c r="A145" s="178">
        <v>6</v>
      </c>
      <c r="B145" s="190" t="s">
        <v>131</v>
      </c>
    </row>
    <row r="146" spans="1:2"/>
    <row r="147" spans="1:2"/>
    <row r="148" spans="1:2"/>
    <row r="149" spans="1:2"/>
    <row r="150" spans="1:2"/>
    <row r="151" spans="1:2"/>
    <row r="152" spans="1:2"/>
    <row r="153" spans="1:2"/>
    <row r="154" spans="1:2"/>
    <row r="155" spans="1:2"/>
    <row r="156" spans="1:2"/>
    <row r="157" spans="1:2"/>
    <row r="158" spans="1:2"/>
    <row r="159" spans="1:2"/>
    <row r="160" spans="1:2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58"/>
  <sheetViews>
    <sheetView showGridLines="0" topLeftCell="A10" zoomScale="80" zoomScaleNormal="80" zoomScaleSheetLayoutView="70" workbookViewId="0">
      <selection activeCell="J52" sqref="J52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36" t="str">
        <f>'REKOD PRESTASI MURID'!A7</f>
        <v>PENDIDIKAN MUZIK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23" ht="15.95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23" ht="15.95" customHeight="1">
      <c r="A3" s="167"/>
      <c r="B3" s="167"/>
      <c r="C3" s="167"/>
      <c r="D3" s="167"/>
      <c r="E3" s="167"/>
      <c r="F3" s="167"/>
      <c r="G3" s="167"/>
      <c r="H3" s="169" t="s">
        <v>76</v>
      </c>
      <c r="I3" s="168" t="str">
        <f>'REKOD PRESTASI MURID'!D1</f>
        <v>SMK BAHAU</v>
      </c>
      <c r="J3" s="167"/>
      <c r="K3" s="167"/>
      <c r="L3" s="169" t="s">
        <v>77</v>
      </c>
      <c r="M3" s="168" t="str">
        <f>'REKOD PRESTASI MURID'!D6</f>
        <v>PN. JULI HANINI BT JOHARI</v>
      </c>
      <c r="N3" s="167"/>
      <c r="O3" s="167"/>
      <c r="P3" s="167"/>
      <c r="Q3" s="167"/>
    </row>
    <row r="4" spans="1:23" ht="15.95" customHeight="1">
      <c r="A4" s="167"/>
      <c r="B4" s="167"/>
      <c r="C4" s="167"/>
      <c r="D4" s="167"/>
      <c r="E4" s="167"/>
      <c r="F4" s="167"/>
      <c r="G4" s="167"/>
      <c r="H4" s="169" t="s">
        <v>19</v>
      </c>
      <c r="I4" s="168" t="str">
        <f>'REKOD PRESTASI MURID'!D7</f>
        <v>TINGKATAN 4 USAHA</v>
      </c>
      <c r="J4" s="167"/>
      <c r="K4" s="167"/>
      <c r="L4" s="167"/>
      <c r="M4" s="167"/>
      <c r="N4" s="167"/>
      <c r="O4" s="167"/>
      <c r="P4" s="167"/>
      <c r="Q4" s="167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ELEMEN MUZIK</v>
      </c>
      <c r="C6" s="6"/>
      <c r="D6" s="6"/>
      <c r="E6" s="6"/>
      <c r="F6" s="6"/>
      <c r="G6" s="6"/>
      <c r="H6" s="7"/>
      <c r="I6" s="4"/>
      <c r="J6" s="5" t="str">
        <f>'REKOD PRESTASI MURID'!F11</f>
        <v>PENGALAMAN MUZIKAL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25</v>
      </c>
      <c r="C7" s="10" t="s">
        <v>31</v>
      </c>
      <c r="D7" s="10" t="s">
        <v>32</v>
      </c>
      <c r="E7" s="10" t="s">
        <v>33</v>
      </c>
      <c r="F7" s="10" t="s">
        <v>73</v>
      </c>
      <c r="G7" s="10" t="s">
        <v>74</v>
      </c>
      <c r="H7" s="10" t="s">
        <v>75</v>
      </c>
      <c r="I7" s="8"/>
      <c r="J7" s="9" t="s">
        <v>25</v>
      </c>
      <c r="K7" s="10" t="s">
        <v>31</v>
      </c>
      <c r="L7" s="10" t="s">
        <v>32</v>
      </c>
      <c r="M7" s="10" t="s">
        <v>33</v>
      </c>
      <c r="N7" s="10" t="s">
        <v>73</v>
      </c>
      <c r="O7" s="10" t="s">
        <v>74</v>
      </c>
      <c r="P7" s="10" t="s">
        <v>75</v>
      </c>
      <c r="Q7" s="8"/>
    </row>
    <row r="8" spans="1:23">
      <c r="A8" s="8"/>
      <c r="B8" s="11" t="s">
        <v>37</v>
      </c>
      <c r="C8" s="11">
        <f>COUNTIF('REKOD PRESTASI MURID'!$E$12:$E$65,1)</f>
        <v>0</v>
      </c>
      <c r="D8" s="11">
        <f>COUNTIF('REKOD PRESTASI MURID'!$E$12:$E$65,2)</f>
        <v>3</v>
      </c>
      <c r="E8" s="11">
        <f>COUNTIF('REKOD PRESTASI MURID'!$E$12:$E$65,3)</f>
        <v>1</v>
      </c>
      <c r="F8" s="11">
        <f>COUNTIF('REKOD PRESTASI MURID'!$E$12:$E$65,4)</f>
        <v>2</v>
      </c>
      <c r="G8" s="11">
        <f>COUNTIF('REKOD PRESTASI MURID'!$E$12:$E$65,5)</f>
        <v>0</v>
      </c>
      <c r="H8" s="11">
        <f>COUNTIF('REKOD PRESTASI MURID'!$E$12:$E$65,6)</f>
        <v>0</v>
      </c>
      <c r="I8" s="8"/>
      <c r="J8" s="11" t="s">
        <v>37</v>
      </c>
      <c r="K8" s="11">
        <f>COUNTIF('REKOD PRESTASI MURID'!$F$12:$F$65,1)</f>
        <v>0</v>
      </c>
      <c r="L8" s="11">
        <f>COUNTIF('REKOD PRESTASI MURID'!$F$12:$F$65,2)</f>
        <v>2</v>
      </c>
      <c r="M8" s="11">
        <f>COUNTIF('REKOD PRESTASI MURID'!$F$12:$F$65,3)</f>
        <v>1</v>
      </c>
      <c r="N8" s="11">
        <f>COUNTIF('REKOD PRESTASI MURID'!$F$12:$F$65,4)</f>
        <v>2</v>
      </c>
      <c r="O8" s="11">
        <f>COUNTIF('REKOD PRESTASI MURID'!$F$12:$F$65,5)</f>
        <v>0</v>
      </c>
      <c r="P8" s="11">
        <f>COUNTIF('REKOD PRESTASI MURID'!$F$12:$F$65,6)</f>
        <v>1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38</v>
      </c>
      <c r="G21" s="16">
        <f>SUM(C8:H8)</f>
        <v>6</v>
      </c>
      <c r="H21" s="15" t="s">
        <v>39</v>
      </c>
      <c r="I21" s="8"/>
      <c r="J21" s="8"/>
      <c r="K21" s="8"/>
      <c r="L21" s="8"/>
      <c r="M21" s="8"/>
      <c r="N21" s="15" t="s">
        <v>38</v>
      </c>
      <c r="O21" s="16">
        <f>SUM(K8:P8)</f>
        <v>6</v>
      </c>
      <c r="P21" s="15" t="s">
        <v>39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APRESIASI MUZIK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EKSPRESI KREATIF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25</v>
      </c>
      <c r="C25" s="10" t="s">
        <v>31</v>
      </c>
      <c r="D25" s="10" t="s">
        <v>32</v>
      </c>
      <c r="E25" s="10" t="s">
        <v>33</v>
      </c>
      <c r="F25" s="10" t="s">
        <v>73</v>
      </c>
      <c r="G25" s="10" t="s">
        <v>74</v>
      </c>
      <c r="H25" s="10" t="s">
        <v>75</v>
      </c>
      <c r="I25" s="8"/>
      <c r="J25" s="9" t="s">
        <v>25</v>
      </c>
      <c r="K25" s="10" t="s">
        <v>31</v>
      </c>
      <c r="L25" s="10" t="s">
        <v>32</v>
      </c>
      <c r="M25" s="10" t="s">
        <v>33</v>
      </c>
      <c r="N25" s="10" t="s">
        <v>73</v>
      </c>
      <c r="O25" s="10" t="s">
        <v>74</v>
      </c>
      <c r="P25" s="10" t="s">
        <v>75</v>
      </c>
      <c r="Q25" s="8"/>
    </row>
    <row r="26" spans="1:17">
      <c r="A26" s="8"/>
      <c r="B26" s="11" t="s">
        <v>37</v>
      </c>
      <c r="C26" s="11">
        <f>COUNTIF('REKOD PRESTASI MURID'!$G$12:$G$65,1)</f>
        <v>0</v>
      </c>
      <c r="D26" s="11">
        <f>COUNTIF('REKOD PRESTASI MURID'!$G$12:$G$65,2)</f>
        <v>1</v>
      </c>
      <c r="E26" s="11">
        <f>COUNTIF('REKOD PRESTASI MURID'!$G$12:$G$65,3)</f>
        <v>1</v>
      </c>
      <c r="F26" s="11">
        <f>COUNTIF('REKOD PRESTASI MURID'!$G$12:$G$65,4)</f>
        <v>1</v>
      </c>
      <c r="G26" s="11">
        <f>COUNTIF('REKOD PRESTASI MURID'!$G$12:$G$65,5)</f>
        <v>2</v>
      </c>
      <c r="H26" s="11">
        <f>COUNTIF('REKOD PRESTASI MURID'!$G$12:$G$65,6)</f>
        <v>1</v>
      </c>
      <c r="I26" s="8"/>
      <c r="J26" s="11" t="s">
        <v>37</v>
      </c>
      <c r="K26" s="11">
        <f>COUNTIF('REKOD PRESTASI MURID'!$H$12:$H$65,1)</f>
        <v>2</v>
      </c>
      <c r="L26" s="11">
        <f>COUNTIF('REKOD PRESTASI MURID'!$H$12:$H$65,2)</f>
        <v>3</v>
      </c>
      <c r="M26" s="11">
        <f>COUNTIF('REKOD PRESTASI MURID'!$H$12:$H$65,3)</f>
        <v>0</v>
      </c>
      <c r="N26" s="11">
        <f>COUNTIF('REKOD PRESTASI MURID'!$H$12:$H$65,4)</f>
        <v>0</v>
      </c>
      <c r="O26" s="11">
        <f>COUNTIF('REKOD PRESTASI MURID'!$H$12:$H$65,5)</f>
        <v>1</v>
      </c>
      <c r="P26" s="11">
        <f>COUNTIF('REKOD PRESTASI MURID'!$H$12:$H$65,6)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58"/>
      <c r="K27" s="19"/>
      <c r="L27" s="19"/>
      <c r="M27" s="19"/>
      <c r="N27" s="19"/>
      <c r="O27" s="19"/>
      <c r="P27" s="159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38</v>
      </c>
      <c r="G39" s="16">
        <f>SUM(C26:H26)</f>
        <v>6</v>
      </c>
      <c r="H39" s="15" t="s">
        <v>39</v>
      </c>
      <c r="I39" s="14"/>
      <c r="J39" s="19"/>
      <c r="K39" s="19"/>
      <c r="L39" s="19"/>
      <c r="M39" s="19"/>
      <c r="N39" s="15" t="s">
        <v>38</v>
      </c>
      <c r="O39" s="16">
        <f>SUM(K26:P26)</f>
        <v>6</v>
      </c>
      <c r="P39" s="15" t="s">
        <v>39</v>
      </c>
      <c r="Q39" s="8"/>
    </row>
    <row r="40" spans="1:17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>
      <c r="A41" s="8"/>
      <c r="B41" s="8"/>
      <c r="C41" s="8"/>
      <c r="D41" s="8"/>
      <c r="E41" s="8"/>
      <c r="F41" s="8"/>
      <c r="G41" s="14"/>
      <c r="H41" s="157"/>
      <c r="I41" s="14"/>
      <c r="J41" s="8"/>
      <c r="K41" s="8"/>
      <c r="L41" s="8"/>
      <c r="M41" s="8"/>
      <c r="N41" s="8"/>
      <c r="O41" s="14"/>
      <c r="P41" s="157"/>
      <c r="Q41" s="14"/>
    </row>
    <row r="42" spans="1:17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18.75">
      <c r="A43" s="8"/>
      <c r="B43" s="23" t="s">
        <v>11</v>
      </c>
      <c r="C43" s="24"/>
      <c r="D43" s="24"/>
      <c r="E43" s="24"/>
      <c r="F43" s="24"/>
      <c r="G43" s="24"/>
      <c r="H43" s="25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8"/>
      <c r="B44" s="9" t="s">
        <v>25</v>
      </c>
      <c r="C44" s="10" t="s">
        <v>31</v>
      </c>
      <c r="D44" s="10" t="s">
        <v>32</v>
      </c>
      <c r="E44" s="10" t="s">
        <v>33</v>
      </c>
      <c r="F44" s="10" t="s">
        <v>34</v>
      </c>
      <c r="G44" s="10" t="s">
        <v>35</v>
      </c>
      <c r="H44" s="10" t="s">
        <v>36</v>
      </c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11" t="s">
        <v>37</v>
      </c>
      <c r="C45" s="11">
        <f>COUNTIF('REKOD PRESTASI MURID'!$AA$12:$AA$65,1)</f>
        <v>0</v>
      </c>
      <c r="D45" s="11">
        <f>COUNTIF('REKOD PRESTASI MURID'!$AA$12:$AA$65,2)</f>
        <v>3</v>
      </c>
      <c r="E45" s="11">
        <f>COUNTIF('REKOD PRESTASI MURID'!$AA$12:$AA$65,3)</f>
        <v>1</v>
      </c>
      <c r="F45" s="11">
        <f>COUNTIF('REKOD PRESTASI MURID'!$AA$12:$AA$65,4)</f>
        <v>0</v>
      </c>
      <c r="G45" s="11">
        <f>COUNTIF('REKOD PRESTASI MURID'!$AA$12:$AA$65,5)</f>
        <v>2</v>
      </c>
      <c r="H45" s="11">
        <f>COUNTIF('REKOD PRESTASI MURID'!$AA$12:$AA$65,6)</f>
        <v>0</v>
      </c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>
      <c r="A58" s="8"/>
      <c r="B58" s="8"/>
      <c r="C58" s="8"/>
      <c r="D58" s="8"/>
      <c r="E58" s="8"/>
      <c r="F58" s="15" t="s">
        <v>38</v>
      </c>
      <c r="G58" s="16">
        <f>SUM(C45:H45)</f>
        <v>6</v>
      </c>
      <c r="H58" s="15" t="s">
        <v>39</v>
      </c>
      <c r="I58" s="8"/>
      <c r="J58" s="8"/>
      <c r="K58" s="8"/>
      <c r="L58" s="8"/>
      <c r="M58" s="8"/>
      <c r="N58" s="8"/>
      <c r="O58" s="8"/>
      <c r="P58" s="8"/>
      <c r="Q58" s="8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13" sqref="H13"/>
    </sheetView>
  </sheetViews>
  <sheetFormatPr defaultRowHeight="15"/>
  <cols>
    <col min="1" max="1" width="19.7109375" customWidth="1"/>
    <col min="2" max="2" width="63.85546875" customWidth="1"/>
  </cols>
  <sheetData>
    <row r="1" spans="1:2" ht="30">
      <c r="A1" s="33" t="s">
        <v>25</v>
      </c>
      <c r="B1" s="188"/>
    </row>
    <row r="2" spans="1:2" ht="21.75" customHeight="1">
      <c r="A2" s="32">
        <v>1</v>
      </c>
      <c r="B2" s="186" t="s">
        <v>101</v>
      </c>
    </row>
    <row r="3" spans="1:2" ht="21" customHeight="1">
      <c r="A3" s="32">
        <v>2</v>
      </c>
      <c r="B3" s="189" t="s">
        <v>102</v>
      </c>
    </row>
    <row r="4" spans="1:2" ht="22.5" customHeight="1">
      <c r="A4" s="32">
        <v>3</v>
      </c>
      <c r="B4" s="189" t="s">
        <v>103</v>
      </c>
    </row>
    <row r="5" spans="1:2" ht="43.5">
      <c r="A5" s="32">
        <v>4</v>
      </c>
      <c r="B5" s="189" t="s">
        <v>104</v>
      </c>
    </row>
    <row r="6" spans="1:2" ht="58.5" customHeight="1">
      <c r="A6" s="32">
        <v>5</v>
      </c>
      <c r="B6" s="37" t="s">
        <v>130</v>
      </c>
    </row>
    <row r="7" spans="1:2" ht="72" customHeight="1">
      <c r="A7" s="32">
        <v>6</v>
      </c>
      <c r="B7" s="189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PANDUAN</vt:lpstr>
      <vt:lpstr>REKOD PRESTASI MURID</vt:lpstr>
      <vt:lpstr>LAPORAN MURID (INDIVIDU)</vt:lpstr>
      <vt:lpstr>DATA PERNYATAAN TAHAP PGUASAAN </vt:lpstr>
      <vt:lpstr>GRAF PELAPORAN</vt:lpstr>
      <vt:lpstr>DATA IBU BAPA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2020-02-07T03:31:37Z</cp:lastPrinted>
  <dcterms:created xsi:type="dcterms:W3CDTF">2016-04-25T12:26:07Z</dcterms:created>
  <dcterms:modified xsi:type="dcterms:W3CDTF">2020-02-10T00:36:17Z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