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15360" windowHeight="7755" tabRatio="842"/>
  </bookViews>
  <sheets>
    <sheet name="PANDUAN" sheetId="5" r:id="rId1"/>
    <sheet name="REKOD PRESTASI MURID" sheetId="1" r:id="rId2"/>
    <sheet name="LAPORAN MURID (INDIVIDU)" sheetId="2" r:id="rId3"/>
    <sheet name="DATA PERNYATAAN TAHAP PGUASAAN " sheetId="3" r:id="rId4"/>
    <sheet name="KERJA PROJEK" sheetId="6" r:id="rId5"/>
    <sheet name="KERJA PROJEK (2)" sheetId="7" r:id="rId6"/>
    <sheet name="GRAF PELAPORAN" sheetId="4" r:id="rId7"/>
  </sheets>
  <definedNames>
    <definedName name="_xlnm.Print_Area" localSheetId="3">'DATA PERNYATAAN TAHAP PGUASAAN '!$A$1:$B$203</definedName>
    <definedName name="_xlnm.Print_Area" localSheetId="6">'GRAF PELAPORAN'!$A$1:$Q$76</definedName>
    <definedName name="_xlnm.Print_Area" localSheetId="2">'LAPORAN MURID (INDIVIDU)'!$A$1:$G$58</definedName>
    <definedName name="_xlnm.Print_Area" localSheetId="0">PANDUAN!$A$1:$K$52</definedName>
    <definedName name="_xlnm.Print_Area" localSheetId="1">'REKOD PRESTASI MURID'!$A$1:$AC$78</definedName>
    <definedName name="_xlnm.Print_Titles" localSheetId="3">'DATA PERNYATAAN TAHAP PGUASAAN '!$1:$2</definedName>
    <definedName name="_xlnm.Print_Titles" localSheetId="6">'GRAF PELAPORAN'!$1:$4</definedName>
    <definedName name="_xlnm.Print_Titles" localSheetId="1">'REKOD PRESTASI MURID'!$11:$11</definedName>
  </definedNames>
  <calcPr calcId="162913"/>
</workbook>
</file>

<file path=xl/calcChain.xml><?xml version="1.0" encoding="utf-8"?>
<calcChain xmlns="http://schemas.openxmlformats.org/spreadsheetml/2006/main">
  <c r="P61" i="4" l="1"/>
  <c r="O61" i="4"/>
  <c r="N61" i="4"/>
  <c r="M61" i="4"/>
  <c r="L61" i="4"/>
  <c r="K61" i="4"/>
  <c r="H61" i="4"/>
  <c r="G61" i="4"/>
  <c r="F61" i="4"/>
  <c r="E61" i="4"/>
  <c r="D61" i="4"/>
  <c r="C61" i="4"/>
  <c r="B59" i="4"/>
  <c r="P43" i="4"/>
  <c r="O43" i="4"/>
  <c r="N43" i="4"/>
  <c r="M43" i="4"/>
  <c r="L43" i="4"/>
  <c r="K43" i="4"/>
  <c r="J41" i="4"/>
  <c r="H43" i="4"/>
  <c r="G43" i="4"/>
  <c r="F43" i="4"/>
  <c r="E43" i="4"/>
  <c r="D43" i="4"/>
  <c r="C43" i="4"/>
  <c r="B41" i="4"/>
  <c r="P26" i="4"/>
  <c r="O26" i="4"/>
  <c r="N26" i="4"/>
  <c r="M26" i="4"/>
  <c r="L26" i="4"/>
  <c r="K26" i="4"/>
  <c r="J24" i="4"/>
  <c r="B24" i="4"/>
  <c r="H26" i="4"/>
  <c r="G26" i="4"/>
  <c r="F26" i="4"/>
  <c r="E26" i="4"/>
  <c r="D26" i="4"/>
  <c r="C26" i="4"/>
  <c r="P8" i="4"/>
  <c r="O8" i="4"/>
  <c r="N8" i="4"/>
  <c r="M8" i="4"/>
  <c r="L8" i="4"/>
  <c r="K8" i="4"/>
  <c r="J6" i="4"/>
  <c r="B6" i="4"/>
  <c r="H8" i="4"/>
  <c r="G8" i="4"/>
  <c r="F8" i="4"/>
  <c r="E8" i="4"/>
  <c r="D8" i="4"/>
  <c r="C8" i="4"/>
  <c r="E20" i="2"/>
  <c r="E21" i="2"/>
  <c r="E22" i="2"/>
  <c r="E23" i="2"/>
  <c r="E24" i="2"/>
  <c r="E25" i="2"/>
  <c r="E26" i="2"/>
  <c r="E15" i="2" l="1"/>
  <c r="G21" i="4" l="1"/>
  <c r="B67" i="7" l="1"/>
  <c r="K59" i="7"/>
  <c r="K58" i="7"/>
  <c r="K55" i="7"/>
  <c r="K54" i="7"/>
  <c r="K51" i="7"/>
  <c r="K50" i="7"/>
  <c r="K47" i="7"/>
  <c r="K46" i="7"/>
  <c r="K43" i="7"/>
  <c r="K42" i="7"/>
  <c r="K39" i="7"/>
  <c r="K38" i="7"/>
  <c r="K37" i="7"/>
  <c r="L35" i="7"/>
  <c r="K35" i="7"/>
  <c r="L34" i="7"/>
  <c r="K34" i="7"/>
  <c r="L33" i="7"/>
  <c r="K33" i="7"/>
  <c r="L32" i="7"/>
  <c r="K3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L41" i="7" l="1"/>
  <c r="L51" i="7"/>
  <c r="L39" i="7"/>
  <c r="L55" i="7"/>
  <c r="L37" i="7"/>
  <c r="L43" i="7"/>
  <c r="L59" i="7"/>
  <c r="L47" i="7"/>
  <c r="L52" i="7"/>
  <c r="L50" i="7"/>
  <c r="L54" i="7"/>
  <c r="L58" i="7"/>
  <c r="K36" i="7"/>
  <c r="L36" i="7" s="1"/>
  <c r="K40" i="7"/>
  <c r="L40" i="7" s="1"/>
  <c r="K44" i="7"/>
  <c r="L44" i="7" s="1"/>
  <c r="K48" i="7"/>
  <c r="L48" i="7" s="1"/>
  <c r="K52" i="7"/>
  <c r="K56" i="7"/>
  <c r="L56" i="7" s="1"/>
  <c r="K60" i="7"/>
  <c r="L60" i="7" s="1"/>
  <c r="K41" i="7"/>
  <c r="K45" i="7"/>
  <c r="L45" i="7" s="1"/>
  <c r="K49" i="7"/>
  <c r="L49" i="7" s="1"/>
  <c r="K53" i="7"/>
  <c r="L53" i="7" s="1"/>
  <c r="K57" i="7"/>
  <c r="L57" i="7" s="1"/>
  <c r="L38" i="7"/>
  <c r="L42" i="7"/>
  <c r="L46" i="7"/>
  <c r="B67" i="6" l="1"/>
  <c r="L35" i="6"/>
  <c r="K35" i="6"/>
  <c r="L34" i="6"/>
  <c r="K34" i="6"/>
  <c r="L33" i="6"/>
  <c r="K33" i="6"/>
  <c r="L32" i="6"/>
  <c r="K32" i="6"/>
  <c r="L31" i="6"/>
  <c r="K31" i="6"/>
  <c r="L30" i="6"/>
  <c r="K30" i="6"/>
  <c r="L29" i="6"/>
  <c r="K29" i="6"/>
  <c r="L28" i="6"/>
  <c r="K28" i="6"/>
  <c r="L27" i="6"/>
  <c r="K27" i="6"/>
  <c r="L26" i="6"/>
  <c r="K26" i="6"/>
  <c r="L25" i="6"/>
  <c r="K25" i="6"/>
  <c r="L24" i="6"/>
  <c r="K24" i="6"/>
  <c r="L23" i="6"/>
  <c r="K23" i="6"/>
  <c r="L22" i="6"/>
  <c r="K22" i="6"/>
  <c r="L21" i="6"/>
  <c r="K21" i="6"/>
  <c r="L20" i="6"/>
  <c r="K20" i="6"/>
  <c r="L19" i="6"/>
  <c r="K19" i="6"/>
  <c r="L18" i="6"/>
  <c r="K18" i="6"/>
  <c r="L17" i="6"/>
  <c r="K17" i="6"/>
  <c r="L16" i="6"/>
  <c r="K16" i="6"/>
  <c r="L15" i="6"/>
  <c r="K15" i="6"/>
  <c r="L14" i="6"/>
  <c r="K14" i="6"/>
  <c r="L13" i="6"/>
  <c r="K13" i="6"/>
  <c r="L12" i="6"/>
  <c r="K12" i="6"/>
  <c r="L11" i="6"/>
  <c r="K11" i="6"/>
  <c r="L10" i="6"/>
  <c r="K10" i="6"/>
  <c r="L9" i="6"/>
  <c r="K9" i="6"/>
  <c r="L8" i="6"/>
  <c r="K8" i="6"/>
  <c r="L7" i="6"/>
  <c r="K7" i="6"/>
  <c r="K53" i="6" l="1"/>
  <c r="L53" i="6" s="1"/>
  <c r="K39" i="6"/>
  <c r="L39" i="6" s="1"/>
  <c r="K58" i="6"/>
  <c r="L58" i="6" s="1"/>
  <c r="K37" i="6"/>
  <c r="L37" i="6" s="1"/>
  <c r="K56" i="6"/>
  <c r="L56" i="6" s="1"/>
  <c r="K42" i="6"/>
  <c r="L42" i="6" s="1"/>
  <c r="K40" i="6"/>
  <c r="L40" i="6" s="1"/>
  <c r="K55" i="6"/>
  <c r="L55" i="6" s="1"/>
  <c r="K51" i="6"/>
  <c r="L51" i="6" s="1"/>
  <c r="K43" i="6"/>
  <c r="L43" i="6" s="1"/>
  <c r="K45" i="6"/>
  <c r="L45" i="6" s="1"/>
  <c r="K47" i="6"/>
  <c r="L47" i="6" s="1"/>
  <c r="K59" i="6"/>
  <c r="L59" i="6" s="1"/>
  <c r="K48" i="6"/>
  <c r="L48" i="6" s="1"/>
  <c r="K50" i="6"/>
  <c r="L50" i="6" s="1"/>
  <c r="K36" i="6"/>
  <c r="L36" i="6" s="1"/>
  <c r="K44" i="6"/>
  <c r="L44" i="6" s="1"/>
  <c r="K52" i="6"/>
  <c r="L52" i="6" s="1"/>
  <c r="K60" i="6"/>
  <c r="L60" i="6" s="1"/>
  <c r="K41" i="6"/>
  <c r="L41" i="6" s="1"/>
  <c r="K49" i="6"/>
  <c r="L49" i="6" s="1"/>
  <c r="K57" i="6"/>
  <c r="L57" i="6" s="1"/>
  <c r="K38" i="6"/>
  <c r="L38" i="6" s="1"/>
  <c r="K46" i="6"/>
  <c r="L46" i="6" s="1"/>
  <c r="K54" i="6"/>
  <c r="L54" i="6" s="1"/>
  <c r="F55" i="2"/>
  <c r="M3" i="4" l="1"/>
  <c r="H4" i="4"/>
  <c r="H3" i="4"/>
  <c r="K9" i="2" l="1"/>
  <c r="K8" i="2"/>
  <c r="K7" i="2"/>
  <c r="E17" i="2" s="1"/>
  <c r="F15" i="2" l="1"/>
  <c r="D11" i="2"/>
  <c r="A1"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F20" i="2"/>
  <c r="I20" i="2"/>
  <c r="J20" i="2" s="1"/>
  <c r="D21" i="2"/>
  <c r="F21" i="2"/>
  <c r="I21" i="2"/>
  <c r="J21" i="2" s="1"/>
  <c r="D22" i="2"/>
  <c r="F22" i="2"/>
  <c r="I22" i="2"/>
  <c r="J22" i="2" s="1"/>
  <c r="D23" i="2"/>
  <c r="F23" i="2"/>
  <c r="I23" i="2"/>
  <c r="J23" i="2" s="1"/>
  <c r="D24" i="2"/>
  <c r="F24" i="2"/>
  <c r="I24" i="2"/>
  <c r="J24" i="2" s="1"/>
  <c r="D25" i="2"/>
  <c r="F25" i="2"/>
  <c r="I25" i="2"/>
  <c r="J25" i="2" s="1"/>
  <c r="D26" i="2"/>
  <c r="F26" i="2"/>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I44" i="2"/>
  <c r="J44" i="2" s="1"/>
  <c r="I45" i="2"/>
  <c r="J45" i="2" s="1"/>
  <c r="I46" i="2"/>
  <c r="J46" i="2" s="1"/>
  <c r="I47" i="2"/>
  <c r="J47" i="2" s="1"/>
  <c r="I48" i="2"/>
  <c r="J48" i="2" s="1"/>
  <c r="I49" i="2"/>
  <c r="J49" i="2" s="1"/>
  <c r="I50" i="2"/>
  <c r="J50" i="2" s="1"/>
  <c r="I51" i="2"/>
  <c r="J51" i="2" s="1"/>
  <c r="I52" i="2"/>
  <c r="J52" i="2" s="1"/>
  <c r="I53" i="2"/>
  <c r="J53" i="2" s="1"/>
  <c r="I54" i="2"/>
  <c r="J54" i="2" s="1"/>
  <c r="B55" i="2"/>
  <c r="I55" i="2"/>
  <c r="J55" i="2" s="1"/>
  <c r="F56" i="2"/>
  <c r="I56" i="2"/>
  <c r="J56" i="2" s="1"/>
  <c r="I57" i="2"/>
  <c r="J57" i="2" s="1"/>
  <c r="I58" i="2"/>
  <c r="J58" i="2" s="1"/>
  <c r="I59" i="2"/>
  <c r="J59" i="2" s="1"/>
  <c r="I60" i="2"/>
  <c r="J60" i="2" s="1"/>
  <c r="I61" i="2"/>
  <c r="J61" i="2" s="1"/>
  <c r="I62" i="2"/>
  <c r="J62" i="2" s="1"/>
  <c r="B72" i="1"/>
  <c r="B57" i="2" s="1"/>
  <c r="D10" i="2"/>
  <c r="F57" i="2" l="1"/>
  <c r="D8" i="2"/>
  <c r="G39" i="4"/>
  <c r="O74" i="4"/>
  <c r="G74" i="4"/>
  <c r="O21" i="4"/>
  <c r="G56" i="4"/>
  <c r="O39" i="4"/>
  <c r="O56" i="4"/>
</calcChain>
</file>

<file path=xl/comments1.xml><?xml version="1.0" encoding="utf-8"?>
<comments xmlns="http://schemas.openxmlformats.org/spreadsheetml/2006/main">
  <authors>
    <author>Windows User</author>
  </authors>
  <commentList>
    <comment ref="AC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<sst xmlns="http://schemas.openxmlformats.org/spreadsheetml/2006/main" count="489" uniqueCount="173">
  <si>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</si>
  <si>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</si>
  <si>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</si>
  <si>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</si>
  <si>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</si>
  <si>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</si>
  <si>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</si>
  <si>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</si>
  <si>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</si>
  <si>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</si>
  <si>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</si>
  <si>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</si>
  <si>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</si>
  <si>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</si>
  <si>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</si>
  <si>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</si>
  <si>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</si>
  <si>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</si>
  <si>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</si>
  <si>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</si>
  <si>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</si>
  <si>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</si>
  <si>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</si>
  <si>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</si>
  <si>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</si>
  <si>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</si>
  <si>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t>
  </si>
  <si>
    <t>GURU MATA PELAJARAN</t>
  </si>
  <si>
    <t>DATA PERNYATAAN STANDARD PRESTASI</t>
  </si>
  <si>
    <t>TP 1</t>
  </si>
  <si>
    <t>TP 2</t>
  </si>
  <si>
    <t xml:space="preserve"> TP 3</t>
  </si>
  <si>
    <t>TP 4</t>
  </si>
  <si>
    <t>TP  5</t>
  </si>
  <si>
    <t>TP 6</t>
  </si>
  <si>
    <t>BIL. MURID</t>
  </si>
  <si>
    <t>JUMLAH</t>
  </si>
  <si>
    <t>MURID</t>
  </si>
  <si>
    <t>KESELURUHAN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</si>
  <si>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</si>
  <si>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</si>
  <si>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</si>
  <si>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</si>
  <si>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</si>
  <si>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</si>
  <si>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</si>
  <si>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</si>
  <si>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</si>
  <si>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</si>
  <si>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</si>
  <si>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</si>
  <si>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</si>
  <si>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</si>
  <si>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</si>
  <si>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</si>
  <si>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</si>
  <si>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</si>
  <si>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</si>
  <si>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</si>
  <si>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</si>
  <si>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</si>
  <si>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</si>
  <si>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</si>
  <si>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</si>
  <si>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</si>
  <si>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</si>
  <si>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</si>
  <si>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</si>
  <si>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</si>
  <si>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</si>
  <si>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</si>
  <si>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</si>
  <si>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</si>
  <si>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</si>
  <si>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</si>
  <si>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</si>
  <si>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</si>
  <si>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</si>
  <si>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</si>
  <si>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</si>
  <si>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</si>
  <si>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</si>
  <si>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</si>
  <si>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</si>
  <si>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</si>
  <si>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</si>
  <si>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</si>
  <si>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</si>
  <si>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</si>
  <si>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</si>
  <si>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</si>
  <si>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</si>
  <si>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</si>
  <si>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</si>
  <si>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</si>
  <si>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</si>
  <si>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</si>
  <si>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</si>
  <si>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</si>
  <si>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</si>
  <si>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</si>
  <si>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</si>
  <si>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EN. AHMAD HASHIM MOKTAR</t>
  </si>
  <si>
    <t>PN. SALMIAH BT KAMARUDIN</t>
  </si>
  <si>
    <t>SMK TAMAN ANTARABANGSA</t>
  </si>
  <si>
    <t>BUKIT ANTARABANGSA</t>
  </si>
  <si>
    <t>KUALA LUMPUR</t>
  </si>
  <si>
    <t>Kelas:</t>
  </si>
  <si>
    <t>PENENTUAN TAHAP PENGUASAAN</t>
  </si>
  <si>
    <t>PENYELENGGARAAN DAN KESINAMBUNGAN HIDUP</t>
  </si>
  <si>
    <t>PENEROKAAN UNSUR DALAM ALAM</t>
  </si>
  <si>
    <t>TENAGA DAN KELESTARIAN HIDUP</t>
  </si>
  <si>
    <t>PENGGAL PERTAMA</t>
  </si>
  <si>
    <t>PENGGAL KEDUA</t>
  </si>
  <si>
    <t xml:space="preserve">DOMAIN PENYIASATAN  SAINTIFIK </t>
  </si>
  <si>
    <t>DOMAIN KEMAHIRAN SAINTIFIK DAN NILAI MURNI</t>
  </si>
  <si>
    <t>Murid berkebolehan:
• Merumuskan bagaimana sains digunakan untuk menangani masalah atau isu tertentu.
• Membincang dan menganalisis  implikasi sains untuk menyelesaikan sesuatu masalah atau isu tertentu
• Sentiasa menggunakan bahasa saintifik secara konsisten untuk berkomunikasi dengan jelas dan tepat
• Mendokumentasikan sumber maklumat dengan lengkap.
• Menjadi ‘role model’ kepada pelajar lain.</t>
  </si>
  <si>
    <t>Lemah</t>
  </si>
  <si>
    <t>Sederhana</t>
  </si>
  <si>
    <t>Memuaskan</t>
  </si>
  <si>
    <t>Baik</t>
  </si>
  <si>
    <t>Cemerlang</t>
  </si>
  <si>
    <t>Sangat cemerlang</t>
  </si>
  <si>
    <t>KUMPULAN</t>
  </si>
  <si>
    <t>KRITERIA</t>
  </si>
  <si>
    <t>20% DARIPADA JUMLAH MARKAH</t>
  </si>
  <si>
    <t>PN. ROZITA BT AHMAD</t>
  </si>
  <si>
    <t>PENGETUA</t>
  </si>
  <si>
    <t>Murid berkebolehan:
Merumuskan bagaimana sains digunakan untuk menangani masalah atau isu tertentu.
Merumus implikasi sesuatu masalah atau isu tertentu
Sentiasa menggunakan bahasa saintifik untuk berkomunikasi dengan baik.
Mendokumentasikan hampir kesemua  sumber maklumat yang digunakan.</t>
  </si>
  <si>
    <t>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t>
  </si>
  <si>
    <t>Murid berkebolehan: 
Menyatakan cara bagaimana sains digunakan untuk menyelesaikan masalah.
Menyatakan implikasi menggunakan sains untuk menyelesaikan sesuatu masalah atau isu tertentu
Menggunakan bahasa saintifik yang terhad untuk berkomunikasi.
Mendokumentasikan sedikit sumber maklumat yang digunakan.</t>
  </si>
  <si>
    <t>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</si>
  <si>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belum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</si>
  <si>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berkebolehan:
Merumuskan bagaimana sains digunakan untuk menangani masalah atau isu tertentu.
Membincang dan menganalisis  implikasi sains untuk menyelesaikan sesuatu masalah atau isu tertentu
Sentiasa menggunakan bahasa saintifik secara konsisten untuk berkomunikasi dengan jelas dan tepat
Mendokumentasikan sumber maklumat dengan lengkap.
Menjadi ‘role model’ kepada pelajar lain.</t>
  </si>
  <si>
    <t>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t>
  </si>
  <si>
    <t>Menjalankan penyiasatan saintifik dan menulis laporan yang lengkap.
Mengumpul, mengorganisasikan dan mempersembahkan data dalam bentuk numerikal atau visual dengan baik.
Menginterpretasi data dan kesimpulan yang tepat dengan penaakulan saintifik.
Mengenal pasti trend, pola dan hubungan data.</t>
  </si>
  <si>
    <t>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t>
  </si>
  <si>
    <t>Merancang dan melaksanakan strategi dan prosedur yang betul dalam penyiasatan saintifik dengan bimbingan.
Menggunakan bahan dan peralatan sains yang sesuai dan betul.
Mengumpul dan merekodkan data yang relevan.
Mengorganisasikan data dalam bentuk numerikal atau visual dengan sedikit ralat.
Membuat interpretasi dan kesimpulan yang bersandar kepada data yang dikumpul.
Menulis laporan penyiasatan saintifik yang kurang lengkap.</t>
  </si>
  <si>
    <t>Merancang strategi dan prosedur yang betul dalam penyiasatan saintifik dengan bimbingan.
Menggunakan bahan dan peralatan sains yang sesuai.
Mengumpul dan merekod data yang tidak lengkap atau tidak relevan.
Membuat interpretasi dan kesimpulan yang tidak bersandar kepada data yang dikumpul.</t>
  </si>
  <si>
    <t>Merancang strategi dan prosedur yang kurang tepat dalam penyiasatan saintifik.
Menggunakan bahan dan peralatan sains yang kurang sesuai untuk menjalankan penyiasatan saintifik. 
Tiada data dikumpul dan direkodkan.
Tiada penerangan atau penerangan sukar difahami.</t>
  </si>
  <si>
    <t>ULASAN TAMBAHAN (Jika ada) :</t>
  </si>
  <si>
    <t>DOMAIN SIKAP SAINTIFIK DAN NILAI MURNI</t>
  </si>
  <si>
    <t>Mengingat kembali pengetahuan dan kemahiran sains mengenai keelektrikan dan kemagnetan/ tenaga dan kuasa/ keradioaktifan.</t>
  </si>
  <si>
    <t>Memahami keelektrikan dan kemagnetan/ tenaga dan kuasa/ keradioaktifan serta dapat menjelaskan kefahaman tersebut.</t>
  </si>
  <si>
    <t>Mengaplikasikan pengetahuan mengenai keelektrikan dan kemagnetan/ tenaga dan kuasa/ keradioaktifan untuk menerangkan kejadian atau fenomena alam dan melaksanakan tugasan mudah.</t>
  </si>
  <si>
    <t>Menganalisis pengetahuan mengenai keelektrikan dan kemagnetan/ tenaga dan kuasa/ keradioaktifan dalam konteks penyelesaian masalah mengenai kejadian atau fenomena alam.</t>
  </si>
  <si>
    <t>Menilai pengetahuan mengenai keelektrikan dan kemagnetan/ tenaga dan kuasa/ keradioaktifan dalam konteks penyelesaian masalah dan membuat keputusan untuk melaksanakan satu tugasan.</t>
  </si>
  <si>
    <t>Mereka cipta menggunakan pengetahuan dan kemahiran sains mengenai keelektrikan dan kemagnetan/ tenaga dan kuasa/ keradioaktifan dalam konteks penyelesaian masalah atau membuat keputusan atau dalam melaksanakan aktiviti/tugasan dalam situasi baharu secara kreatif dan inovatif dengan mengambil kira nilai sosial/ekonomi/budaya masyarakat.</t>
  </si>
  <si>
    <t>Mengingat kembali pengetahuan dan kemahiran sains mengenai cuaca angkasa/ penerokaan angkasa lepas.</t>
  </si>
  <si>
    <t>Memahami cuaca angkasa/ penerokaan angkasa lepas serta dapat menjelaskan kefahaman tersebut.</t>
  </si>
  <si>
    <t>Mengaplikasikan pengetahuan mengenai cuaca angkasa/ penerokaan angkasa lepas untuk menerangkan kejadian atau fenomena alam dan melaksanakan tugasan mudah.</t>
  </si>
  <si>
    <t>Menganalisis pengetahuan mengenai cuaca angkasa/ penerokaan angkasa lepas dalam konteks penyelesaian masalah mengenai kejadian atau fenomena alam.</t>
  </si>
  <si>
    <t>Menilai pengetahuan mengenai cuaca angkasa/ penerokaan angkasa lepas dalam konteks penyelesaian masalah dan membuat keputusan untuk melaksanakan satu tugasan.</t>
  </si>
  <si>
    <t>DOMAIN</t>
  </si>
  <si>
    <t>Mereka cipta menggunakan pengetahuan dan kemahiran sains mengenai cuaca angkasa/ penerokaan angkasa lepas dalam konteks penyelesaian masalah atau membuat keputusan atau dalam melaksanakan aktiviti/tugasan dalam situasi baharu secara kreatif dan inovatif dengan mengambil kira nilai sosial/ekonomi/budaya masyarakat.</t>
  </si>
  <si>
    <t>TINGKATAN 4</t>
  </si>
  <si>
    <t>Mengingat kembali pengetahuan dan kemahiran sains mengenai teknologi hijau dalam melestarikan alam/ genetik/ sokongan, pergerakan dan pertumbuhan/ koordinasi badan.</t>
  </si>
  <si>
    <t>Memahami teknologi hijau dalam melestarikan alam/ genetik/ sokongan, pergerakan dan pertumbuhan/ koordinasi badan serta dapat menjelaskan kefahaman tersebut.</t>
  </si>
  <si>
    <t>Mengaplikasikan pengetahuan mengenai teknologi hijau dalam melestarikan alam/ genetik/ sokongan, pergerakan dan pertumbuhan/ koordinasi badan untuk menerangkan kejadian atau fenomena alam dan melaksanakan tugasan mudah.</t>
  </si>
  <si>
    <t>Menganalisis pengetahuan mengenai teknologi hijau dalam melestarikan alam/ genetik/ sokongan, pergerakan dan pertumbuhan/ koordinasi badan dalam konteks penyelesaian masalah mengenai kejadian atau fenomena alam.</t>
  </si>
  <si>
    <t>Menilai pengetahuan mengenai teknologi hijau dalam melestarikan alam/ genetik/ sokongan, pergerakan dan pertumbuhan/ koordinasi badan dalam konteks penyelesaian masalah dan membuat keputusan untuk melaksanakan satu tugasan.</t>
  </si>
  <si>
    <t>Mencipta menggunakan pengetahuan dan kemahiran sains mengenai teknologi hijau dalam melestarikan alam/ genetik/ sokongan, pergerakan dan pertumbuhan/ koordinasi badan dalam konteks penyelesaian masalah atau membuat keputusan atau dalam melaksanakan aktiviti/tugasan dalam situasi baharu secara kreatif dan inovatif dengan mengambil kira nilai sosial/ekonomi/budaya masyarakat.</t>
  </si>
  <si>
    <r>
      <rPr>
        <b/>
        <sz val="14"/>
        <rFont val="Arial Narrow"/>
        <family val="2"/>
      </rPr>
      <t>PENGETAHUAN</t>
    </r>
    <r>
      <rPr>
        <b/>
        <sz val="12"/>
        <rFont val="Arial Narrow"/>
        <family val="2"/>
      </rPr>
      <t xml:space="preserve">
Murid boleh:
1) mengemukakan pernyataan masalah yang mampu menyelesaikan isu yang dibangkitkan
2) melaksanakan sorotan literatur 
3) menterjemahkan pemahaman untuk menyelesaikan sesuatu masalah melalui kaedah inkuiri, kajian, analisis atau pengalaman?</t>
    </r>
  </si>
  <si>
    <r>
      <rPr>
        <b/>
        <sz val="14"/>
        <rFont val="Arial Narrow"/>
        <family val="2"/>
      </rPr>
      <t xml:space="preserve"> PROSES</t>
    </r>
    <r>
      <rPr>
        <sz val="12"/>
        <rFont val="Arial Narrow"/>
        <family val="2"/>
      </rPr>
      <t xml:space="preserve">
</t>
    </r>
    <r>
      <rPr>
        <b/>
        <sz val="12"/>
        <rFont val="Arial Narrow"/>
        <family val="2"/>
      </rPr>
      <t>Murid boleh:</t>
    </r>
    <r>
      <rPr>
        <sz val="12"/>
        <rFont val="Arial Narrow"/>
        <family val="2"/>
      </rPr>
      <t xml:space="preserve">
</t>
    </r>
    <r>
      <rPr>
        <b/>
        <sz val="12"/>
        <rFont val="Arial Narrow"/>
        <family val="2"/>
      </rPr>
      <t>1) melaksanakan langkah yang betul melalui proses mengumpul, menganalisis dan mempersembahkan data dengan tepat untuk melengkapkan projek
2) menyiapkan projek dalam tempoh masa yang dirancang</t>
    </r>
  </si>
  <si>
    <r>
      <rPr>
        <b/>
        <sz val="14"/>
        <rFont val="Arial Narrow"/>
        <family val="2"/>
      </rPr>
      <t>REKABENTUK</t>
    </r>
    <r>
      <rPr>
        <b/>
        <sz val="12"/>
        <rFont val="Arial Narrow"/>
        <family val="2"/>
      </rPr>
      <t xml:space="preserve">
Murid boleh:
1) merancang projek secara terperinci dan dilaksanakan secara sistematik 
2) menghasilkan projek yang menarik dan kemas 
3) mengutamakan konsep mesra alam  
4) menulis laporan dengan literasi saintifik yang sesuai </t>
    </r>
  </si>
  <si>
    <r>
      <rPr>
        <b/>
        <sz val="14"/>
        <rFont val="Arial Narrow"/>
        <family val="2"/>
      </rPr>
      <t>PERSEMBAHAN</t>
    </r>
    <r>
      <rPr>
        <sz val="12"/>
        <rFont val="Arial Narrow"/>
        <family val="2"/>
      </rPr>
      <t xml:space="preserve">
</t>
    </r>
    <r>
      <rPr>
        <b/>
        <sz val="12"/>
        <rFont val="Arial Narrow"/>
        <family val="2"/>
      </rPr>
      <t>Murid boleh:
1) mempersembahkan idea utama dan maklumat tambahan secara jelas dan logik
2) membuat interaksi dengan audien menggunakan sebutan yang jelas dan bahasa badan yang betul</t>
    </r>
  </si>
  <si>
    <r>
      <rPr>
        <b/>
        <sz val="14"/>
        <rFont val="Arial Narrow"/>
        <family val="2"/>
      </rPr>
      <t xml:space="preserve"> KEMAHIRAN ABAD KE-21</t>
    </r>
    <r>
      <rPr>
        <sz val="12"/>
        <rFont val="Arial Narrow"/>
        <family val="2"/>
      </rPr>
      <t xml:space="preserve">
</t>
    </r>
    <r>
      <rPr>
        <b/>
        <sz val="12"/>
        <rFont val="Arial Narrow"/>
        <family val="2"/>
      </rPr>
      <t>Murid boleh:
1) menunjukkan kemahiran kolaboratif, kritis, kreatif, komunikasi dan nilai.</t>
    </r>
  </si>
  <si>
    <t>SAINS TAMBAHAN</t>
  </si>
  <si>
    <t>TEMA 1 : PENYELENGGARAAN DAN KESINAMBUNGAN HIDUP</t>
  </si>
  <si>
    <t>TEMA 2 : PENEROKAAN UNSUR DALAM ALAM</t>
  </si>
  <si>
    <t>TEMA 3 : TENAGA DAN KELESTARIAN HIDUP</t>
  </si>
  <si>
    <t>DOMAIN PENGETAHUAN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</si>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</sst>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Calibri"/>
      <family val="2"/>
    </font>
    <font>
      <b/>
      <sz val="16"/>
      <color rgb="FFFF0000"/>
      <name val="Calibri"/>
      <family val="2"/>
    </font>
    <font>
      <b/>
      <sz val="12"/>
      <color theme="0"/>
      <name val="Arial Narrow"/>
      <family val="2"/>
    </font>
    <font>
      <b/>
      <sz val="16"/>
      <name val="Arial Narrow"/>
      <family val="2"/>
    </font>
    <font>
      <b/>
      <sz val="14"/>
      <color theme="0"/>
      <name val="Calibri"/>
      <family val="2"/>
      <scheme val="minor"/>
    </font>
    <font>
      <b/>
      <sz val="12"/>
      <color theme="1"/>
      <name val="Arial Narrow"/>
      <family val="2"/>
    </font>
  </fonts>
  <fills count="2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theme="2" tint="-0.249977111117893"/>
        <bgColor indexed="64"/>
      </patternFill>
    </fill>
  </fills>
  <borders count="3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top style="thin">
        <color indexed="8"/>
      </top>
      <bottom style="thin">
        <color indexed="64"/>
      </bottom>
      <diagonal/>
    </border>
  </borders>
  <cellStyleXfs count="4">
    <xf numFmtId="0" fontId="0" fillId="0" borderId="0">
      <alignment vertical="center"/>
    </xf>
    <xf numFmtId="0" fontId="1" fillId="0" borderId="0"/>
    <xf numFmtId="0" fontId="32" fillId="0" borderId="0">
      <alignment vertical="center"/>
    </xf>
    <xf numFmtId="9" fontId="32" fillId="0" borderId="0" applyFont="0" applyFill="0" applyBorder="0" applyAlignment="0" applyProtection="0"/>
  </cellStyleXfs>
  <cellXfs count="291">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8" fillId="12" borderId="8" xfId="0" applyFont="1" applyFill="1" applyBorder="1" applyAlignment="1">
      <alignment vertical="center"/>
    </xf>
    <xf numFmtId="0" fontId="8" fillId="12" borderId="22"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6" xfId="1" applyFont="1" applyBorder="1" applyAlignment="1">
      <alignment vertical="center" wrapText="1"/>
    </xf>
    <xf numFmtId="0" fontId="43" fillId="15" borderId="26" xfId="1" applyFont="1" applyFill="1" applyBorder="1" applyAlignment="1" applyProtection="1">
      <alignment wrapText="1"/>
      <protection hidden="1"/>
    </xf>
    <xf numFmtId="0" fontId="44" fillId="0" borderId="26" xfId="1" applyFont="1" applyBorder="1" applyAlignment="1">
      <alignment vertical="center" wrapText="1"/>
    </xf>
    <xf numFmtId="0" fontId="44" fillId="0" borderId="26" xfId="1" applyFont="1" applyBorder="1" applyAlignment="1">
      <alignment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6"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0" fillId="0" borderId="0" xfId="0" applyAlignment="1">
      <alignment horizontal="center" vertical="center"/>
    </xf>
    <xf numFmtId="0" fontId="33" fillId="0" borderId="0" xfId="0" applyFont="1" applyAlignment="1">
      <alignment horizontal="justify" vertical="top" wrapText="1"/>
    </xf>
    <xf numFmtId="0" fontId="0" fillId="0" borderId="0" xfId="0" applyAlignment="1">
      <alignment vertical="top" wrapText="1"/>
    </xf>
    <xf numFmtId="0" fontId="46" fillId="13" borderId="0" xfId="0" applyFont="1" applyFill="1" applyAlignment="1">
      <alignment horizontal="right" vertical="center"/>
    </xf>
    <xf numFmtId="0" fontId="30" fillId="0" borderId="0" xfId="0" applyFont="1" applyBorder="1" applyAlignment="1" applyProtection="1">
      <alignment horizontal="center"/>
    </xf>
    <xf numFmtId="0" fontId="8" fillId="12" borderId="26" xfId="0" applyFont="1" applyFill="1" applyBorder="1" applyAlignment="1">
      <alignment vertical="center"/>
    </xf>
    <xf numFmtId="0" fontId="23" fillId="2" borderId="0" xfId="0" applyFont="1" applyFill="1" applyAlignment="1">
      <alignment horizontal="left" vertical="center" indent="1"/>
    </xf>
    <xf numFmtId="0" fontId="43" fillId="17" borderId="0" xfId="2" applyFont="1" applyFill="1" applyAlignment="1"/>
    <xf numFmtId="0" fontId="43" fillId="0" borderId="0" xfId="2" applyFont="1" applyAlignment="1"/>
    <xf numFmtId="0" fontId="8" fillId="17" borderId="0" xfId="2" applyFont="1" applyFill="1" applyAlignment="1">
      <alignment horizontal="left" vertical="center" indent="1"/>
    </xf>
    <xf numFmtId="0" fontId="8" fillId="17" borderId="0" xfId="2" applyFont="1" applyFill="1" applyAlignment="1">
      <alignment vertical="center"/>
    </xf>
    <xf numFmtId="0" fontId="43" fillId="0" borderId="0" xfId="2" applyFont="1" applyAlignment="1">
      <alignment vertical="center"/>
    </xf>
    <xf numFmtId="0" fontId="43" fillId="17" borderId="0" xfId="2" applyFont="1" applyFill="1" applyAlignment="1">
      <alignment horizontal="left" vertical="center" indent="1"/>
    </xf>
    <xf numFmtId="0" fontId="43" fillId="17" borderId="0" xfId="2" applyFont="1" applyFill="1" applyAlignment="1">
      <alignment vertical="center"/>
    </xf>
    <xf numFmtId="0" fontId="43" fillId="17" borderId="0" xfId="2" applyFont="1" applyFill="1" applyAlignment="1">
      <alignment horizontal="center" vertical="center"/>
    </xf>
    <xf numFmtId="0" fontId="23" fillId="17" borderId="0" xfId="2" applyFont="1" applyFill="1" applyAlignment="1">
      <alignment horizontal="center" vertical="center"/>
    </xf>
    <xf numFmtId="0" fontId="8" fillId="19" borderId="30" xfId="2" applyFont="1" applyFill="1" applyBorder="1" applyAlignment="1">
      <alignment vertical="center"/>
    </xf>
    <xf numFmtId="0" fontId="8" fillId="19" borderId="31" xfId="2" applyFont="1" applyFill="1" applyBorder="1" applyAlignment="1">
      <alignment vertical="center"/>
    </xf>
    <xf numFmtId="0" fontId="23" fillId="20" borderId="26" xfId="2" applyFont="1" applyFill="1" applyBorder="1" applyAlignment="1">
      <alignment horizontal="center" vertical="top" wrapText="1"/>
    </xf>
    <xf numFmtId="9" fontId="23" fillId="22" borderId="31" xfId="3" applyFont="1" applyFill="1" applyBorder="1" applyAlignment="1">
      <alignment horizontal="center" vertical="center" wrapText="1"/>
    </xf>
    <xf numFmtId="9" fontId="23" fillId="22" borderId="26" xfId="3" applyFont="1" applyFill="1" applyBorder="1" applyAlignment="1">
      <alignment horizontal="center" vertical="center" wrapText="1"/>
    </xf>
    <xf numFmtId="0" fontId="43" fillId="0" borderId="26" xfId="2" applyFont="1" applyBorder="1" applyAlignment="1" applyProtection="1">
      <alignment horizontal="center" vertical="center"/>
      <protection hidden="1"/>
    </xf>
    <xf numFmtId="0" fontId="43" fillId="0" borderId="26" xfId="2" applyFont="1" applyBorder="1" applyAlignment="1" applyProtection="1">
      <alignment vertical="center"/>
      <protection hidden="1"/>
    </xf>
    <xf numFmtId="164" fontId="43" fillId="0" borderId="26" xfId="2" applyNumberFormat="1" applyFont="1" applyBorder="1" applyAlignment="1" applyProtection="1">
      <alignment horizontal="center" vertical="center"/>
      <protection hidden="1"/>
    </xf>
    <xf numFmtId="0" fontId="43" fillId="0" borderId="26" xfId="2" applyFont="1" applyBorder="1" applyAlignment="1" applyProtection="1">
      <alignment horizontal="center" vertical="center"/>
      <protection locked="0"/>
    </xf>
    <xf numFmtId="2" fontId="43" fillId="0" borderId="26" xfId="2" applyNumberFormat="1" applyFont="1" applyBorder="1" applyAlignment="1" applyProtection="1">
      <alignment horizontal="center" vertical="center"/>
      <protection hidden="1"/>
    </xf>
    <xf numFmtId="0" fontId="43" fillId="15" borderId="16" xfId="2" applyFont="1" applyFill="1" applyBorder="1" applyAlignment="1"/>
    <xf numFmtId="0" fontId="43" fillId="15" borderId="34" xfId="2" applyFont="1" applyFill="1" applyBorder="1" applyAlignment="1"/>
    <xf numFmtId="0" fontId="43" fillId="15" borderId="34" xfId="2" applyFont="1" applyFill="1" applyBorder="1" applyAlignment="1">
      <alignment horizontal="center"/>
    </xf>
    <xf numFmtId="0" fontId="43" fillId="15" borderId="18" xfId="2" applyFont="1" applyFill="1" applyBorder="1" applyAlignment="1"/>
    <xf numFmtId="0" fontId="43" fillId="15" borderId="0" xfId="2" applyFont="1" applyFill="1" applyBorder="1" applyAlignment="1"/>
    <xf numFmtId="0" fontId="43" fillId="15" borderId="0" xfId="2" applyFont="1" applyFill="1" applyBorder="1" applyAlignment="1">
      <alignment horizontal="center"/>
    </xf>
    <xf numFmtId="0" fontId="43" fillId="0" borderId="18" xfId="2" applyFont="1" applyBorder="1" applyAlignment="1"/>
    <xf numFmtId="0" fontId="50" fillId="0" borderId="0" xfId="2" applyFont="1" applyFill="1" applyBorder="1" applyAlignment="1" applyProtection="1">
      <protection locked="0"/>
    </xf>
    <xf numFmtId="0" fontId="50" fillId="0" borderId="0" xfId="2" applyFont="1" applyFill="1" applyBorder="1" applyAlignment="1" applyProtection="1">
      <alignment horizontal="center"/>
      <protection locked="0"/>
    </xf>
    <xf numFmtId="0" fontId="43" fillId="15" borderId="0" xfId="2" applyFont="1" applyFill="1" applyBorder="1" applyAlignment="1" applyProtection="1">
      <protection locked="0"/>
    </xf>
    <xf numFmtId="0" fontId="43" fillId="15" borderId="0" xfId="2" applyFont="1" applyFill="1" applyBorder="1" applyAlignment="1" applyProtection="1">
      <alignment horizontal="center"/>
      <protection locked="0"/>
    </xf>
    <xf numFmtId="0" fontId="43" fillId="15" borderId="20" xfId="2" applyFont="1" applyFill="1" applyBorder="1" applyAlignment="1"/>
    <xf numFmtId="0" fontId="43" fillId="15" borderId="27" xfId="2" applyFont="1" applyFill="1" applyBorder="1" applyAlignment="1"/>
    <xf numFmtId="0" fontId="43" fillId="15" borderId="27" xfId="2" applyFont="1" applyFill="1" applyBorder="1" applyAlignment="1">
      <alignment horizontal="center"/>
    </xf>
    <xf numFmtId="0" fontId="43" fillId="0" borderId="0" xfId="2" applyFont="1" applyAlignment="1">
      <alignment horizontal="center"/>
    </xf>
    <xf numFmtId="0" fontId="8" fillId="16" borderId="17" xfId="0" applyFont="1" applyFill="1" applyBorder="1" applyAlignment="1">
      <alignment vertical="center" wrapText="1"/>
    </xf>
    <xf numFmtId="0" fontId="8" fillId="16" borderId="21" xfId="0" applyFont="1" applyFill="1" applyBorder="1" applyAlignment="1">
      <alignment vertical="center" wrapText="1"/>
    </xf>
    <xf numFmtId="0" fontId="32" fillId="0" borderId="0" xfId="0" applyFont="1" applyAlignment="1">
      <alignment vertical="top" wrapText="1"/>
    </xf>
    <xf numFmtId="0" fontId="45" fillId="0" borderId="0" xfId="0" applyFont="1" applyAlignment="1">
      <alignment vertical="top" wrapText="1"/>
    </xf>
    <xf numFmtId="0" fontId="13" fillId="6" borderId="35" xfId="0" applyFont="1" applyFill="1" applyBorder="1" applyAlignment="1">
      <alignment vertical="center" wrapText="1"/>
    </xf>
    <xf numFmtId="0" fontId="13" fillId="6" borderId="5" xfId="0" applyFont="1" applyFill="1" applyBorder="1" applyAlignment="1">
      <alignment horizontal="center" vertical="center" wrapText="1"/>
    </xf>
    <xf numFmtId="0" fontId="8" fillId="20" borderId="26" xfId="2" applyFont="1" applyFill="1" applyBorder="1" applyAlignment="1">
      <alignment horizontal="center" vertical="top" wrapText="1"/>
    </xf>
    <xf numFmtId="0" fontId="7" fillId="20" borderId="31" xfId="2" applyFont="1" applyFill="1" applyBorder="1" applyAlignment="1">
      <alignment horizontal="center" vertical="center"/>
    </xf>
    <xf numFmtId="0" fontId="43" fillId="15" borderId="34" xfId="2" applyFont="1" applyFill="1" applyBorder="1" applyAlignment="1">
      <alignment horizontal="center"/>
    </xf>
    <xf numFmtId="0" fontId="43" fillId="15" borderId="0" xfId="2" applyFont="1" applyFill="1" applyBorder="1" applyAlignment="1" applyProtection="1">
      <alignment horizontal="center"/>
      <protection locked="0"/>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16" borderId="26"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27"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28" fillId="11" borderId="25" xfId="0" applyFont="1" applyFill="1" applyBorder="1" applyAlignment="1">
      <alignment horizontal="center" vertical="center"/>
    </xf>
    <xf numFmtId="0" fontId="21" fillId="9" borderId="0" xfId="0" applyFont="1" applyFill="1" applyAlignment="1">
      <alignment horizontal="center" vertical="center"/>
    </xf>
    <xf numFmtId="0" fontId="25" fillId="0" borderId="0" xfId="0" applyFont="1" applyFill="1" applyBorder="1" applyAlignment="1">
      <alignment horizontal="right" vertical="center" wrapText="1"/>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2" xfId="0" applyFont="1" applyFill="1" applyBorder="1" applyAlignment="1">
      <alignment horizontal="center" vertical="center" textRotation="90" wrapText="1"/>
    </xf>
    <xf numFmtId="0" fontId="8" fillId="2" borderId="33" xfId="0" applyFont="1" applyFill="1" applyBorder="1" applyAlignment="1">
      <alignment horizontal="center" vertical="center" textRotation="90" wrapText="1"/>
    </xf>
    <xf numFmtId="0" fontId="8" fillId="2" borderId="28" xfId="0" applyFont="1" applyFill="1" applyBorder="1" applyAlignment="1">
      <alignment horizontal="center" vertical="center" textRotation="90"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13" fillId="6" borderId="29" xfId="0" applyFont="1" applyFill="1" applyBorder="1" applyAlignment="1">
      <alignment horizontal="center" vertical="center"/>
    </xf>
    <xf numFmtId="0" fontId="13" fillId="6" borderId="31" xfId="0" applyFont="1" applyFill="1" applyBorder="1" applyAlignment="1">
      <alignment horizontal="center" vertical="center"/>
    </xf>
    <xf numFmtId="0" fontId="49" fillId="21" borderId="28" xfId="2" applyFont="1" applyFill="1" applyBorder="1" applyAlignment="1">
      <alignment horizontal="center" vertical="center" wrapText="1"/>
    </xf>
    <xf numFmtId="0" fontId="49" fillId="21" borderId="33" xfId="2" applyFont="1" applyFill="1" applyBorder="1" applyAlignment="1">
      <alignment horizontal="center" vertical="center" wrapText="1"/>
    </xf>
    <xf numFmtId="0" fontId="43" fillId="15" borderId="34" xfId="2" applyFont="1" applyFill="1" applyBorder="1" applyAlignment="1">
      <alignment horizontal="center"/>
    </xf>
    <xf numFmtId="0" fontId="43" fillId="15" borderId="0" xfId="2" applyFont="1" applyFill="1" applyBorder="1" applyAlignment="1" applyProtection="1">
      <alignment horizontal="center"/>
      <protection locked="0"/>
    </xf>
    <xf numFmtId="0" fontId="48" fillId="17" borderId="0" xfId="2" applyFont="1" applyFill="1" applyAlignment="1">
      <alignment horizontal="left" vertical="center"/>
    </xf>
    <xf numFmtId="0" fontId="47" fillId="18" borderId="26" xfId="2" applyFont="1" applyFill="1" applyBorder="1" applyAlignment="1">
      <alignment horizontal="center" vertical="center"/>
    </xf>
    <xf numFmtId="0" fontId="47" fillId="18" borderId="26" xfId="2" applyFont="1" applyFill="1" applyBorder="1" applyAlignment="1">
      <alignment horizontal="center" vertical="center" wrapText="1"/>
    </xf>
    <xf numFmtId="0" fontId="8" fillId="0" borderId="28" xfId="2" applyFont="1" applyFill="1" applyBorder="1" applyAlignment="1">
      <alignment horizontal="center" vertical="center"/>
    </xf>
    <xf numFmtId="0" fontId="8" fillId="0" borderId="32" xfId="2" applyFont="1" applyFill="1" applyBorder="1" applyAlignment="1">
      <alignment horizontal="center" vertical="center"/>
    </xf>
    <xf numFmtId="0" fontId="8" fillId="0" borderId="33" xfId="2" applyFont="1" applyFill="1" applyBorder="1" applyAlignment="1">
      <alignment horizontal="center" vertical="center"/>
    </xf>
    <xf numFmtId="0" fontId="8" fillId="19" borderId="29" xfId="2" applyFont="1" applyFill="1" applyBorder="1" applyAlignment="1">
      <alignment horizontal="center" vertical="center" wrapText="1"/>
    </xf>
    <xf numFmtId="0" fontId="8" fillId="19" borderId="30" xfId="2" applyFont="1" applyFill="1" applyBorder="1" applyAlignment="1">
      <alignment horizontal="center" vertical="center" wrapText="1"/>
    </xf>
    <xf numFmtId="0" fontId="3" fillId="5" borderId="0" xfId="0" applyFont="1" applyFill="1" applyAlignment="1">
      <alignment horizontal="center" vertic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1</c:v>
                </c:pt>
                <c:pt idx="1">
                  <c:v>0</c:v>
                </c:pt>
                <c:pt idx="2">
                  <c:v>4</c:v>
                </c:pt>
                <c:pt idx="3">
                  <c:v>4</c:v>
                </c:pt>
                <c:pt idx="4">
                  <c:v>16</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297899408"/>
        <c:axId val="297899800"/>
      </c:barChart>
      <c:catAx>
        <c:axId val="297899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899800"/>
        <c:crosses val="autoZero"/>
        <c:auto val="1"/>
        <c:lblAlgn val="ctr"/>
        <c:lblOffset val="100"/>
        <c:tickLblSkip val="1"/>
        <c:tickMarkSkip val="1"/>
        <c:noMultiLvlLbl val="0"/>
      </c:catAx>
      <c:valAx>
        <c:axId val="2978998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899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297901760"/>
        <c:axId val="297902152"/>
      </c:barChart>
      <c:catAx>
        <c:axId val="2979017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2152"/>
        <c:crosses val="autoZero"/>
        <c:auto val="1"/>
        <c:lblAlgn val="ctr"/>
        <c:lblOffset val="100"/>
        <c:tickLblSkip val="1"/>
        <c:tickMarkSkip val="1"/>
        <c:noMultiLvlLbl val="0"/>
      </c:catAx>
      <c:valAx>
        <c:axId val="2979021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17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25</c:v>
                </c:pt>
                <c:pt idx="2">
                  <c:v>0</c:v>
                </c:pt>
                <c:pt idx="3">
                  <c:v>2</c:v>
                </c:pt>
                <c:pt idx="4">
                  <c:v>3</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297906072"/>
        <c:axId val="297906464"/>
      </c:barChart>
      <c:catAx>
        <c:axId val="29790607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6464"/>
        <c:crosses val="autoZero"/>
        <c:auto val="1"/>
        <c:lblAlgn val="ctr"/>
        <c:lblOffset val="100"/>
        <c:tickLblSkip val="1"/>
        <c:tickMarkSkip val="1"/>
        <c:noMultiLvlLbl val="0"/>
      </c:catAx>
      <c:valAx>
        <c:axId val="297906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60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299893432"/>
        <c:axId val="299893824"/>
      </c:barChart>
      <c:catAx>
        <c:axId val="2998934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3824"/>
        <c:crosses val="autoZero"/>
        <c:auto val="1"/>
        <c:lblAlgn val="ctr"/>
        <c:lblOffset val="100"/>
        <c:tickLblSkip val="1"/>
        <c:tickMarkSkip val="1"/>
        <c:noMultiLvlLbl val="0"/>
      </c:catAx>
      <c:valAx>
        <c:axId val="2998938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34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299900880"/>
        <c:axId val="300277720"/>
      </c:barChart>
      <c:catAx>
        <c:axId val="299900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7720"/>
        <c:crosses val="autoZero"/>
        <c:auto val="1"/>
        <c:lblAlgn val="ctr"/>
        <c:lblOffset val="100"/>
        <c:tickLblSkip val="1"/>
        <c:tickMarkSkip val="1"/>
        <c:noMultiLvlLbl val="0"/>
      </c:catAx>
      <c:valAx>
        <c:axId val="3002777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9008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Cache>
                <c:formatCode>General</c:formatCode>
                <c:ptCount val="6"/>
                <c:pt idx="0">
                  <c:v>0</c:v>
                </c:pt>
                <c:pt idx="1">
                  <c:v>26</c:v>
                </c:pt>
                <c:pt idx="2">
                  <c:v>1</c:v>
                </c:pt>
                <c:pt idx="3">
                  <c:v>0</c:v>
                </c:pt>
                <c:pt idx="4">
                  <c:v>2</c:v>
                </c:pt>
                <c:pt idx="5">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300278504"/>
        <c:axId val="300278896"/>
      </c:barChart>
      <c:catAx>
        <c:axId val="3002785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8896"/>
        <c:crosses val="autoZero"/>
        <c:auto val="1"/>
        <c:lblAlgn val="ctr"/>
        <c:lblOffset val="100"/>
        <c:tickLblSkip val="1"/>
        <c:tickMarkSkip val="1"/>
        <c:noMultiLvlLbl val="0"/>
      </c:catAx>
      <c:valAx>
        <c:axId val="30027889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85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Cache>
                <c:formatCode>General</c:formatCode>
                <c:ptCount val="6"/>
                <c:pt idx="0">
                  <c:v>0</c:v>
                </c:pt>
                <c:pt idx="1">
                  <c:v>0</c:v>
                </c:pt>
                <c:pt idx="2">
                  <c:v>0</c:v>
                </c:pt>
                <c:pt idx="3">
                  <c:v>6</c:v>
                </c:pt>
                <c:pt idx="4">
                  <c:v>19</c:v>
                </c:pt>
                <c:pt idx="5">
                  <c:v>5</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300279680"/>
        <c:axId val="300280072"/>
      </c:barChart>
      <c:catAx>
        <c:axId val="3002796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0072"/>
        <c:crosses val="autoZero"/>
        <c:auto val="1"/>
        <c:lblAlgn val="ctr"/>
        <c:lblOffset val="100"/>
        <c:tickLblSkip val="1"/>
        <c:tickMarkSkip val="1"/>
        <c:noMultiLvlLbl val="0"/>
      </c:catAx>
      <c:valAx>
        <c:axId val="3002800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96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301122504"/>
        <c:axId val="301122896"/>
      </c:barChart>
      <c:catAx>
        <c:axId val="3011225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1122896"/>
        <c:crosses val="autoZero"/>
        <c:auto val="1"/>
        <c:lblAlgn val="ctr"/>
        <c:lblOffset val="100"/>
        <c:tickLblSkip val="1"/>
        <c:tickMarkSkip val="1"/>
        <c:noMultiLvlLbl val="0"/>
      </c:catAx>
      <c:valAx>
        <c:axId val="30112289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11225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H$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4"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microsoft.com/office/2007/relationships/hdphoto" Target="../media/hdphoto3.wdp"/><Relationship Id="rId4" Type="http://schemas.openxmlformats.org/officeDocument/2006/relationships/chart" Target="../charts/chart4.xml"/><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609600</xdr:colOff>
          <xdr:row>5</xdr:row>
          <xdr:rowOff>9525</xdr:rowOff>
        </xdr:from>
        <xdr:to>
          <xdr:col>10</xdr:col>
          <xdr:colOff>66675</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6</xdr:row>
          <xdr:rowOff>9525</xdr:rowOff>
        </xdr:from>
        <xdr:to>
          <xdr:col>10</xdr:col>
          <xdr:colOff>57150</xdr:colOff>
          <xdr:row>6</xdr:row>
          <xdr:rowOff>228600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1070194</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209550</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tabSelected="1" zoomScaleNormal="100" zoomScaleSheetLayoutView="100" workbookViewId="0">
      <pane ySplit="2" topLeftCell="A3" activePane="bottomLeft" state="frozen"/>
      <selection pane="bottomLeft" activeCell="M7" sqref="M7"/>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45" t="s">
        <v>55</v>
      </c>
      <c r="B1" s="144"/>
      <c r="C1" s="144"/>
      <c r="D1" s="144"/>
      <c r="E1" s="144"/>
      <c r="F1" s="144"/>
      <c r="G1" s="144"/>
      <c r="H1" s="144"/>
      <c r="I1" s="144"/>
      <c r="J1" s="144"/>
      <c r="K1" s="144"/>
    </row>
    <row r="2" spans="1:12" ht="21">
      <c r="A2" s="142" t="s">
        <v>39</v>
      </c>
      <c r="B2" s="143"/>
      <c r="C2" s="143"/>
      <c r="D2" s="143"/>
      <c r="E2" s="143"/>
      <c r="F2" s="143"/>
      <c r="G2" s="143"/>
      <c r="H2" s="143"/>
      <c r="I2" s="143"/>
      <c r="J2" s="143"/>
      <c r="K2" s="187" t="s">
        <v>167</v>
      </c>
    </row>
    <row r="4" spans="1:12">
      <c r="A4" s="140" t="s">
        <v>40</v>
      </c>
    </row>
    <row r="5" spans="1:12">
      <c r="A5" s="236" t="s">
        <v>69</v>
      </c>
      <c r="B5" s="236"/>
      <c r="C5" s="236"/>
      <c r="D5" s="236"/>
      <c r="E5" s="236"/>
      <c r="F5" s="236"/>
      <c r="G5" s="236"/>
      <c r="H5" s="236"/>
      <c r="I5" s="236"/>
      <c r="J5" s="236"/>
      <c r="K5" s="236"/>
    </row>
    <row r="6" spans="1:12">
      <c r="A6" s="236"/>
      <c r="B6" s="236"/>
      <c r="C6" s="236"/>
      <c r="D6" s="236"/>
      <c r="E6" s="236"/>
      <c r="F6" s="236"/>
      <c r="G6" s="236"/>
      <c r="H6" s="236"/>
      <c r="I6" s="236"/>
      <c r="J6" s="236"/>
      <c r="K6" s="236"/>
    </row>
    <row r="7" spans="1:12">
      <c r="A7" s="236"/>
      <c r="B7" s="236"/>
      <c r="C7" s="236"/>
      <c r="D7" s="236"/>
      <c r="E7" s="236"/>
      <c r="F7" s="236"/>
      <c r="G7" s="236"/>
      <c r="H7" s="236"/>
      <c r="I7" s="236"/>
      <c r="J7" s="236"/>
      <c r="K7" s="236"/>
    </row>
    <row r="8" spans="1:12">
      <c r="A8" s="236"/>
      <c r="B8" s="236"/>
      <c r="C8" s="236"/>
      <c r="D8" s="236"/>
      <c r="E8" s="236"/>
      <c r="F8" s="236"/>
      <c r="G8" s="236"/>
      <c r="H8" s="236"/>
      <c r="I8" s="236"/>
      <c r="J8" s="236"/>
      <c r="K8" s="236"/>
    </row>
    <row r="9" spans="1:12">
      <c r="A9" s="236"/>
      <c r="B9" s="236"/>
      <c r="C9" s="236"/>
      <c r="D9" s="236"/>
      <c r="E9" s="236"/>
      <c r="F9" s="236"/>
      <c r="G9" s="236"/>
      <c r="H9" s="236"/>
      <c r="I9" s="236"/>
      <c r="J9" s="236"/>
      <c r="K9" s="236"/>
    </row>
    <row r="10" spans="1:12">
      <c r="B10" s="146"/>
      <c r="C10" s="146"/>
      <c r="D10" s="147"/>
      <c r="E10" s="147"/>
      <c r="F10" s="147"/>
      <c r="G10" s="147"/>
      <c r="H10" s="147"/>
      <c r="I10" s="147"/>
      <c r="J10" s="147"/>
      <c r="K10" s="147"/>
    </row>
    <row r="11" spans="1:12">
      <c r="A11" s="150" t="s">
        <v>48</v>
      </c>
      <c r="B11" s="151" t="s">
        <v>41</v>
      </c>
      <c r="C11" s="149"/>
      <c r="D11" s="149"/>
      <c r="E11" s="149"/>
      <c r="F11" s="149"/>
      <c r="G11" s="149"/>
      <c r="H11" s="149"/>
      <c r="I11" s="149"/>
      <c r="J11" s="149"/>
      <c r="K11" s="149"/>
      <c r="L11" s="147"/>
    </row>
    <row r="12" spans="1:12">
      <c r="B12" s="139" t="s">
        <v>42</v>
      </c>
    </row>
    <row r="13" spans="1:12">
      <c r="B13" s="139" t="s">
        <v>43</v>
      </c>
    </row>
    <row r="14" spans="1:12">
      <c r="B14" s="139" t="s">
        <v>44</v>
      </c>
    </row>
    <row r="15" spans="1:12">
      <c r="B15" s="139" t="s">
        <v>45</v>
      </c>
    </row>
    <row r="16" spans="1:12">
      <c r="B16" s="139" t="s">
        <v>46</v>
      </c>
    </row>
    <row r="17" spans="1:13">
      <c r="B17" s="139" t="s">
        <v>47</v>
      </c>
    </row>
    <row r="19" spans="1:13">
      <c r="A19" s="150" t="s">
        <v>49</v>
      </c>
      <c r="B19" s="148" t="s">
        <v>50</v>
      </c>
      <c r="C19" s="141"/>
      <c r="D19" s="141"/>
      <c r="E19" s="141"/>
      <c r="F19" s="141"/>
      <c r="G19" s="141"/>
      <c r="H19" s="141"/>
      <c r="I19" s="141"/>
      <c r="J19" s="141"/>
      <c r="K19" s="141"/>
    </row>
    <row r="20" spans="1:13">
      <c r="B20" s="139" t="s">
        <v>70</v>
      </c>
    </row>
    <row r="21" spans="1:13">
      <c r="B21" s="139" t="s">
        <v>51</v>
      </c>
    </row>
    <row r="22" spans="1:13">
      <c r="B22" s="139" t="s">
        <v>52</v>
      </c>
    </row>
    <row r="23" spans="1:13">
      <c r="B23" s="139" t="s">
        <v>54</v>
      </c>
    </row>
    <row r="24" spans="1:13">
      <c r="B24" s="139" t="s">
        <v>60</v>
      </c>
    </row>
    <row r="25" spans="1:13">
      <c r="B25" s="139" t="s">
        <v>56</v>
      </c>
    </row>
    <row r="26" spans="1:13">
      <c r="B26" s="139" t="s">
        <v>57</v>
      </c>
    </row>
    <row r="28" spans="1:13">
      <c r="A28" s="150" t="s">
        <v>58</v>
      </c>
      <c r="B28" s="148" t="s">
        <v>24</v>
      </c>
      <c r="C28" s="141"/>
      <c r="D28" s="141"/>
      <c r="E28" s="141"/>
      <c r="F28" s="141"/>
      <c r="G28" s="141"/>
      <c r="H28" s="141"/>
      <c r="I28" s="141"/>
      <c r="J28" s="141"/>
      <c r="K28" s="141"/>
    </row>
    <row r="29" spans="1:13" ht="15" customHeight="1">
      <c r="B29" s="236" t="s">
        <v>71</v>
      </c>
      <c r="C29" s="236"/>
      <c r="D29" s="236"/>
      <c r="E29" s="236"/>
      <c r="F29" s="236"/>
      <c r="G29" s="236"/>
      <c r="H29" s="236"/>
      <c r="I29" s="236"/>
      <c r="J29" s="236"/>
      <c r="K29" s="236"/>
      <c r="M29" s="139"/>
    </row>
    <row r="30" spans="1:13">
      <c r="B30" s="236"/>
      <c r="C30" s="236"/>
      <c r="D30" s="236"/>
      <c r="E30" s="236"/>
      <c r="F30" s="236"/>
      <c r="G30" s="236"/>
      <c r="H30" s="236"/>
      <c r="I30" s="236"/>
      <c r="J30" s="236"/>
      <c r="K30" s="236"/>
      <c r="M30" s="139"/>
    </row>
    <row r="31" spans="1:13">
      <c r="B31" s="236"/>
      <c r="C31" s="236"/>
      <c r="D31" s="236"/>
      <c r="E31" s="236"/>
      <c r="F31" s="236"/>
      <c r="G31" s="236"/>
      <c r="H31" s="236"/>
      <c r="I31" s="236"/>
      <c r="J31" s="236"/>
      <c r="K31" s="236"/>
      <c r="M31" s="139"/>
    </row>
    <row r="32" spans="1:13">
      <c r="B32" s="236"/>
      <c r="C32" s="236"/>
      <c r="D32" s="236"/>
      <c r="E32" s="236"/>
      <c r="F32" s="236"/>
      <c r="G32" s="236"/>
      <c r="H32" s="236"/>
      <c r="I32" s="236"/>
      <c r="J32" s="236"/>
      <c r="K32" s="236"/>
      <c r="M32" s="139"/>
    </row>
    <row r="33" spans="1:22">
      <c r="B33" s="236"/>
      <c r="C33" s="236"/>
      <c r="D33" s="236"/>
      <c r="E33" s="236"/>
      <c r="F33" s="236"/>
      <c r="G33" s="236"/>
      <c r="H33" s="236"/>
      <c r="I33" s="236"/>
      <c r="J33" s="236"/>
      <c r="K33" s="236"/>
    </row>
    <row r="34" spans="1:22">
      <c r="B34" s="236"/>
      <c r="C34" s="236"/>
      <c r="D34" s="236"/>
      <c r="E34" s="236"/>
      <c r="F34" s="236"/>
      <c r="G34" s="236"/>
      <c r="H34" s="236"/>
      <c r="I34" s="236"/>
      <c r="J34" s="236"/>
      <c r="K34" s="236"/>
    </row>
    <row r="35" spans="1:22">
      <c r="L35" s="169"/>
      <c r="M35" s="169"/>
      <c r="N35" s="169"/>
      <c r="O35" s="169"/>
      <c r="P35" s="169"/>
      <c r="Q35" s="169"/>
      <c r="R35" s="169"/>
      <c r="S35" s="169"/>
      <c r="T35" s="169"/>
      <c r="U35" s="169"/>
      <c r="V35" s="169"/>
    </row>
    <row r="36" spans="1:22">
      <c r="A36" s="150" t="s">
        <v>59</v>
      </c>
      <c r="B36" s="148" t="s">
        <v>108</v>
      </c>
      <c r="C36" s="141"/>
      <c r="D36" s="141"/>
      <c r="E36" s="141"/>
      <c r="F36" s="141"/>
      <c r="G36" s="141"/>
      <c r="H36" s="141"/>
      <c r="I36" s="141"/>
      <c r="J36" s="141"/>
      <c r="K36" s="141"/>
      <c r="L36" s="170"/>
      <c r="M36" s="171"/>
      <c r="N36" s="169"/>
      <c r="O36" s="169"/>
      <c r="P36" s="169"/>
      <c r="Q36" s="169"/>
      <c r="R36" s="169"/>
      <c r="S36" s="169"/>
      <c r="T36" s="169"/>
      <c r="U36" s="169"/>
      <c r="V36" s="169"/>
    </row>
    <row r="37" spans="1:22" ht="15" customHeight="1">
      <c r="A37" s="184"/>
      <c r="B37" s="227"/>
      <c r="C37" s="227"/>
      <c r="D37" s="227"/>
      <c r="E37" s="227"/>
      <c r="F37" s="227"/>
      <c r="G37" s="227"/>
      <c r="H37" s="227"/>
      <c r="I37" s="227"/>
      <c r="J37" s="227"/>
      <c r="K37" s="227"/>
      <c r="L37" s="172"/>
      <c r="M37" s="235"/>
      <c r="N37" s="235"/>
      <c r="O37" s="235"/>
      <c r="P37" s="235"/>
      <c r="Q37" s="235"/>
      <c r="R37" s="235"/>
      <c r="S37" s="235"/>
      <c r="T37" s="235"/>
      <c r="U37" s="235"/>
      <c r="V37" s="235"/>
    </row>
    <row r="38" spans="1:22" ht="15" customHeight="1">
      <c r="A38" s="184"/>
      <c r="B38" s="227"/>
      <c r="C38" s="227"/>
      <c r="D38" s="227"/>
      <c r="E38" s="227"/>
      <c r="F38" s="227"/>
      <c r="G38" s="227"/>
      <c r="H38" s="227"/>
      <c r="I38" s="227"/>
      <c r="J38" s="227"/>
      <c r="K38" s="227"/>
      <c r="L38" s="172"/>
      <c r="M38" s="235"/>
      <c r="N38" s="235"/>
      <c r="O38" s="235"/>
      <c r="P38" s="235"/>
      <c r="Q38" s="235"/>
      <c r="R38" s="235"/>
      <c r="S38" s="235"/>
      <c r="T38" s="235"/>
      <c r="U38" s="235"/>
      <c r="V38" s="235"/>
    </row>
    <row r="39" spans="1:22" ht="13.5" customHeight="1">
      <c r="A39" s="184"/>
      <c r="B39" s="227"/>
      <c r="C39" s="227"/>
      <c r="D39" s="227"/>
      <c r="E39" s="227"/>
      <c r="F39" s="227"/>
      <c r="G39" s="227"/>
      <c r="H39" s="227"/>
      <c r="I39" s="227"/>
      <c r="J39" s="227"/>
      <c r="K39" s="227"/>
      <c r="L39" s="172"/>
      <c r="M39" s="235"/>
      <c r="N39" s="235"/>
      <c r="O39" s="235"/>
      <c r="P39" s="235"/>
      <c r="Q39" s="235"/>
      <c r="R39" s="235"/>
      <c r="S39" s="235"/>
      <c r="T39" s="235"/>
      <c r="U39" s="235"/>
      <c r="V39" s="235"/>
    </row>
    <row r="40" spans="1:22">
      <c r="A40" s="184"/>
      <c r="B40" s="227"/>
      <c r="C40" s="227"/>
      <c r="D40" s="227"/>
      <c r="E40" s="227"/>
      <c r="F40" s="227"/>
      <c r="G40" s="227"/>
      <c r="H40" s="227"/>
      <c r="I40" s="227"/>
      <c r="J40" s="227"/>
      <c r="K40" s="227"/>
      <c r="L40" s="172"/>
      <c r="M40" s="235"/>
      <c r="N40" s="235"/>
      <c r="O40" s="235"/>
      <c r="P40" s="235"/>
      <c r="Q40" s="235"/>
      <c r="R40" s="235"/>
      <c r="S40" s="235"/>
      <c r="T40" s="235"/>
      <c r="U40" s="235"/>
      <c r="V40" s="235"/>
    </row>
    <row r="41" spans="1:22">
      <c r="A41" s="184"/>
      <c r="B41" s="227"/>
      <c r="C41" s="227"/>
      <c r="D41" s="227"/>
      <c r="E41" s="227"/>
      <c r="F41" s="227"/>
      <c r="G41" s="227"/>
      <c r="H41" s="227"/>
      <c r="I41" s="227"/>
      <c r="J41" s="227"/>
      <c r="K41" s="227"/>
      <c r="L41" s="172"/>
      <c r="M41" s="235"/>
      <c r="N41" s="235"/>
      <c r="O41" s="235"/>
      <c r="P41" s="235"/>
      <c r="Q41" s="235"/>
      <c r="R41" s="235"/>
      <c r="S41" s="235"/>
      <c r="T41" s="235"/>
      <c r="U41" s="235"/>
      <c r="V41" s="235"/>
    </row>
    <row r="42" spans="1:22" ht="15" customHeight="1">
      <c r="A42" s="184"/>
      <c r="B42" s="227"/>
      <c r="C42" s="227"/>
      <c r="D42" s="227"/>
      <c r="E42" s="227"/>
      <c r="F42" s="227"/>
      <c r="G42" s="227"/>
      <c r="H42" s="227"/>
      <c r="I42" s="227"/>
      <c r="J42" s="227"/>
      <c r="K42" s="227"/>
      <c r="L42" s="172"/>
      <c r="M42" s="235"/>
      <c r="N42" s="235"/>
      <c r="O42" s="235"/>
      <c r="P42" s="235"/>
      <c r="Q42" s="235"/>
      <c r="R42" s="235"/>
      <c r="S42" s="235"/>
      <c r="T42" s="235"/>
      <c r="U42" s="235"/>
      <c r="V42" s="235"/>
    </row>
    <row r="43" spans="1:22" ht="15" customHeight="1">
      <c r="A43" s="184"/>
      <c r="B43" s="227"/>
      <c r="C43" s="227"/>
      <c r="D43" s="227"/>
      <c r="E43" s="227"/>
      <c r="F43" s="227"/>
      <c r="G43" s="227"/>
      <c r="H43" s="227"/>
      <c r="I43" s="227"/>
      <c r="J43" s="227"/>
      <c r="K43" s="227"/>
      <c r="L43" s="172"/>
      <c r="M43" s="235"/>
      <c r="N43" s="235"/>
      <c r="O43" s="235"/>
      <c r="P43" s="235"/>
      <c r="Q43" s="235"/>
      <c r="R43" s="235"/>
      <c r="S43" s="235"/>
      <c r="T43" s="235"/>
      <c r="U43" s="235"/>
      <c r="V43" s="235"/>
    </row>
    <row r="44" spans="1:22" ht="15" customHeight="1">
      <c r="A44" s="184"/>
      <c r="B44" s="227"/>
      <c r="C44" s="227"/>
      <c r="D44" s="227"/>
      <c r="E44" s="227"/>
      <c r="F44" s="227"/>
      <c r="G44" s="227"/>
      <c r="H44" s="227"/>
      <c r="I44" s="227"/>
      <c r="J44" s="227"/>
      <c r="K44" s="227"/>
      <c r="L44" s="172"/>
      <c r="M44" s="235"/>
      <c r="N44" s="235"/>
      <c r="O44" s="235"/>
      <c r="P44" s="235"/>
      <c r="Q44" s="235"/>
      <c r="R44" s="235"/>
      <c r="S44" s="235"/>
      <c r="T44" s="235"/>
      <c r="U44" s="235"/>
      <c r="V44" s="235"/>
    </row>
    <row r="45" spans="1:22">
      <c r="A45" s="184"/>
      <c r="B45" s="227"/>
      <c r="C45" s="227"/>
      <c r="D45" s="227"/>
      <c r="E45" s="227"/>
      <c r="F45" s="227"/>
      <c r="G45" s="227"/>
      <c r="H45" s="227"/>
      <c r="I45" s="227"/>
      <c r="J45" s="227"/>
      <c r="K45" s="227"/>
      <c r="L45" s="172"/>
      <c r="M45" s="173"/>
      <c r="N45" s="174"/>
      <c r="O45" s="174"/>
      <c r="P45" s="174"/>
      <c r="Q45" s="174"/>
      <c r="R45" s="174"/>
      <c r="S45" s="174"/>
      <c r="T45" s="174"/>
      <c r="U45" s="174"/>
      <c r="V45" s="174"/>
    </row>
    <row r="46" spans="1:22" ht="15" customHeight="1">
      <c r="A46" s="184"/>
      <c r="B46" s="227"/>
      <c r="C46" s="227"/>
      <c r="D46" s="227"/>
      <c r="E46" s="227"/>
      <c r="F46" s="227"/>
      <c r="G46" s="227"/>
      <c r="H46" s="227"/>
      <c r="I46" s="227"/>
      <c r="J46" s="227"/>
      <c r="K46" s="227"/>
      <c r="L46" s="172"/>
      <c r="M46" s="174"/>
      <c r="N46" s="174"/>
      <c r="O46" s="174"/>
      <c r="P46" s="174"/>
      <c r="Q46" s="174"/>
      <c r="R46" s="174"/>
      <c r="S46" s="174"/>
      <c r="T46" s="174"/>
      <c r="U46" s="174"/>
      <c r="V46" s="174"/>
    </row>
    <row r="47" spans="1:22" ht="15" customHeight="1">
      <c r="A47" s="184"/>
      <c r="B47" s="185"/>
      <c r="C47" s="186"/>
      <c r="D47" s="186"/>
      <c r="E47" s="186"/>
      <c r="F47" s="186"/>
      <c r="G47" s="186"/>
      <c r="H47" s="186"/>
      <c r="I47" s="186"/>
      <c r="J47" s="186"/>
      <c r="K47" s="186"/>
      <c r="L47" s="172"/>
      <c r="M47" s="174"/>
      <c r="N47" s="174"/>
      <c r="O47" s="174"/>
      <c r="P47" s="174"/>
      <c r="Q47" s="174"/>
      <c r="R47" s="174"/>
      <c r="S47" s="174"/>
      <c r="T47" s="174"/>
      <c r="U47" s="174"/>
      <c r="V47" s="174"/>
    </row>
    <row r="48" spans="1:22">
      <c r="A48" s="184"/>
      <c r="B48" s="228"/>
      <c r="C48" s="228"/>
      <c r="D48" s="228"/>
      <c r="E48" s="228"/>
      <c r="F48" s="228"/>
      <c r="G48" s="228"/>
      <c r="H48" s="228"/>
      <c r="I48" s="228"/>
      <c r="J48" s="228"/>
      <c r="K48" s="228"/>
      <c r="L48" s="172"/>
      <c r="M48" s="235"/>
      <c r="N48" s="235"/>
      <c r="O48" s="235"/>
      <c r="P48" s="235"/>
      <c r="Q48" s="235"/>
      <c r="R48" s="235"/>
      <c r="S48" s="235"/>
      <c r="T48" s="235"/>
      <c r="U48" s="235"/>
      <c r="V48" s="235"/>
    </row>
    <row r="49" spans="1:22" ht="15" customHeight="1">
      <c r="A49" s="184"/>
      <c r="B49" s="227"/>
      <c r="C49" s="227"/>
      <c r="D49" s="227"/>
      <c r="E49" s="227"/>
      <c r="F49" s="227"/>
      <c r="G49" s="227"/>
      <c r="H49" s="227"/>
      <c r="I49" s="227"/>
      <c r="J49" s="227"/>
      <c r="K49" s="227"/>
      <c r="L49" s="172"/>
      <c r="M49" s="235"/>
      <c r="N49" s="235"/>
      <c r="O49" s="235"/>
      <c r="P49" s="235"/>
      <c r="Q49" s="235"/>
      <c r="R49" s="235"/>
      <c r="S49" s="235"/>
      <c r="T49" s="235"/>
      <c r="U49" s="235"/>
      <c r="V49" s="235"/>
    </row>
    <row r="50" spans="1:22" ht="15" customHeight="1">
      <c r="A50" s="184"/>
      <c r="B50" s="227"/>
      <c r="C50" s="227"/>
      <c r="D50" s="227"/>
      <c r="E50" s="227"/>
      <c r="F50" s="227"/>
      <c r="G50" s="227"/>
      <c r="H50" s="227"/>
      <c r="I50" s="227"/>
      <c r="J50" s="227"/>
      <c r="K50" s="227"/>
      <c r="L50" s="169"/>
      <c r="M50" s="235"/>
      <c r="N50" s="235"/>
      <c r="O50" s="235"/>
      <c r="P50" s="235"/>
      <c r="Q50" s="235"/>
      <c r="R50" s="235"/>
      <c r="S50" s="235"/>
      <c r="T50" s="235"/>
      <c r="U50" s="235"/>
      <c r="V50" s="235"/>
    </row>
    <row r="51" spans="1:22" ht="15" customHeight="1">
      <c r="A51" s="184"/>
      <c r="B51" s="227"/>
      <c r="C51" s="227"/>
      <c r="D51" s="227"/>
      <c r="E51" s="227"/>
      <c r="F51" s="227"/>
      <c r="G51" s="227"/>
      <c r="H51" s="227"/>
      <c r="I51" s="227"/>
      <c r="J51" s="227"/>
      <c r="K51" s="227"/>
      <c r="L51" s="169"/>
      <c r="M51" s="235"/>
      <c r="N51" s="235"/>
      <c r="O51" s="235"/>
      <c r="P51" s="235"/>
      <c r="Q51" s="235"/>
      <c r="R51" s="235"/>
      <c r="S51" s="235"/>
      <c r="T51" s="235"/>
      <c r="U51" s="235"/>
      <c r="V51" s="235"/>
    </row>
    <row r="52" spans="1:22" ht="15" customHeight="1">
      <c r="A52" s="184"/>
      <c r="B52" s="227"/>
      <c r="C52" s="227"/>
      <c r="D52" s="227"/>
      <c r="E52" s="227"/>
      <c r="F52" s="227"/>
      <c r="G52" s="227"/>
      <c r="H52" s="227"/>
      <c r="I52" s="227"/>
      <c r="J52" s="227"/>
      <c r="K52" s="227"/>
      <c r="L52" s="169"/>
      <c r="M52" s="235"/>
      <c r="N52" s="235"/>
      <c r="O52" s="235"/>
      <c r="P52" s="235"/>
      <c r="Q52" s="235"/>
      <c r="R52" s="235"/>
      <c r="S52" s="235"/>
      <c r="T52" s="235"/>
      <c r="U52" s="235"/>
      <c r="V52" s="235"/>
    </row>
    <row r="53" spans="1:22">
      <c r="B53" s="168"/>
      <c r="C53" s="168"/>
      <c r="D53" s="168"/>
      <c r="E53" s="168"/>
      <c r="F53" s="168"/>
      <c r="G53" s="168"/>
      <c r="H53" s="168"/>
      <c r="I53" s="168"/>
      <c r="J53" s="168"/>
      <c r="K53" s="168"/>
      <c r="L53" s="169"/>
      <c r="M53" s="235"/>
      <c r="N53" s="235"/>
      <c r="O53" s="235"/>
      <c r="P53" s="235"/>
      <c r="Q53" s="235"/>
      <c r="R53" s="235"/>
      <c r="S53" s="235"/>
      <c r="T53" s="235"/>
      <c r="U53" s="235"/>
      <c r="V53" s="235"/>
    </row>
    <row r="54" spans="1:22">
      <c r="B54" s="168"/>
      <c r="C54" s="168"/>
      <c r="D54" s="168"/>
      <c r="E54" s="168"/>
      <c r="F54" s="168"/>
      <c r="G54" s="168"/>
      <c r="H54" s="168"/>
      <c r="I54" s="168"/>
      <c r="J54" s="168"/>
      <c r="K54" s="168"/>
    </row>
  </sheetData>
  <mergeCells count="8">
    <mergeCell ref="M52:V53"/>
    <mergeCell ref="M43:V44"/>
    <mergeCell ref="A5:K9"/>
    <mergeCell ref="B29:K34"/>
    <mergeCell ref="M48:V49"/>
    <mergeCell ref="M50:V51"/>
    <mergeCell ref="M37:V40"/>
    <mergeCell ref="M41:V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H135"/>
  <sheetViews>
    <sheetView showGridLines="0" zoomScaleNormal="100" zoomScaleSheetLayoutView="100" workbookViewId="0">
      <selection activeCell="B14" sqref="B14"/>
    </sheetView>
  </sheetViews>
  <sheetFormatPr defaultRowHeight="15.75" zeroHeight="1"/>
  <cols>
    <col min="1" max="1" width="5" style="89" customWidth="1"/>
    <col min="2" max="2" width="35.85546875" style="89" customWidth="1"/>
    <col min="3" max="3" width="14.85546875" style="89" customWidth="1"/>
    <col min="4" max="4" width="9.140625" style="90" customWidth="1"/>
    <col min="5" max="5" width="20.5703125" style="89" customWidth="1"/>
    <col min="6" max="7" width="16.140625" style="89" customWidth="1"/>
    <col min="8" max="9" width="12.85546875" style="89" customWidth="1"/>
    <col min="10" max="11" width="13" style="89" customWidth="1"/>
    <col min="12" max="12" width="18.140625" style="89" hidden="1" customWidth="1"/>
    <col min="13" max="28" width="11" style="89" hidden="1" customWidth="1"/>
    <col min="29" max="29" width="20.7109375" style="90" customWidth="1"/>
    <col min="30" max="33" width="8.7109375" style="89" customWidth="1"/>
    <col min="34" max="34" width="8.7109375" style="89" hidden="1" customWidth="1"/>
    <col min="35" max="37" width="8.7109375" style="89" customWidth="1"/>
    <col min="38" max="16384" width="9.140625" style="89"/>
  </cols>
  <sheetData>
    <row r="1" spans="1:34" s="87" customFormat="1" ht="25.5" customHeight="1">
      <c r="A1" s="91"/>
      <c r="B1" s="92"/>
      <c r="C1" s="93" t="s">
        <v>0</v>
      </c>
      <c r="D1" s="94" t="s">
        <v>104</v>
      </c>
      <c r="E1" s="94"/>
      <c r="F1" s="94"/>
      <c r="G1" s="94"/>
      <c r="H1" s="94"/>
      <c r="I1" s="94"/>
      <c r="J1" s="94"/>
      <c r="K1" s="94"/>
      <c r="L1" s="94"/>
      <c r="M1" s="94"/>
      <c r="N1" s="94"/>
      <c r="O1" s="94"/>
      <c r="P1" s="94"/>
      <c r="Q1" s="94"/>
      <c r="R1" s="94"/>
      <c r="S1" s="92"/>
      <c r="T1" s="92"/>
      <c r="U1" s="91"/>
      <c r="V1" s="92"/>
      <c r="W1" s="92"/>
      <c r="X1" s="92"/>
      <c r="Y1" s="92"/>
      <c r="Z1" s="92"/>
      <c r="AA1" s="92"/>
      <c r="AB1" s="92"/>
      <c r="AC1" s="110"/>
    </row>
    <row r="2" spans="1:34" s="87" customFormat="1" ht="25.5" customHeight="1">
      <c r="A2" s="91"/>
      <c r="B2" s="92"/>
      <c r="C2" s="93" t="s">
        <v>1</v>
      </c>
      <c r="D2" s="94" t="s">
        <v>105</v>
      </c>
      <c r="E2" s="94"/>
      <c r="F2" s="94"/>
      <c r="G2" s="94"/>
      <c r="H2" s="94"/>
      <c r="I2" s="94"/>
      <c r="J2" s="94"/>
      <c r="K2" s="94"/>
      <c r="L2" s="94"/>
      <c r="M2" s="94"/>
      <c r="N2" s="94"/>
      <c r="O2" s="94"/>
      <c r="P2" s="94"/>
      <c r="Q2" s="94"/>
      <c r="R2" s="94"/>
      <c r="S2" s="92"/>
      <c r="T2" s="92"/>
      <c r="U2" s="91"/>
      <c r="V2" s="92"/>
      <c r="W2" s="92"/>
      <c r="X2" s="92"/>
      <c r="Y2" s="92"/>
      <c r="Z2" s="92"/>
      <c r="AA2" s="92"/>
      <c r="AB2" s="92"/>
      <c r="AC2" s="110"/>
    </row>
    <row r="3" spans="1:34" s="87" customFormat="1" ht="25.5" customHeight="1">
      <c r="A3" s="91"/>
      <c r="B3" s="95"/>
      <c r="C3" s="93" t="s">
        <v>2</v>
      </c>
      <c r="D3" s="94" t="s">
        <v>106</v>
      </c>
      <c r="E3" s="94"/>
      <c r="F3" s="94"/>
      <c r="G3" s="94"/>
      <c r="H3" s="94"/>
      <c r="I3" s="94"/>
      <c r="J3" s="94"/>
      <c r="K3" s="94"/>
      <c r="L3" s="94"/>
      <c r="M3" s="94"/>
      <c r="N3" s="94"/>
      <c r="O3" s="94"/>
      <c r="P3" s="94"/>
      <c r="Q3" s="94"/>
      <c r="R3" s="94"/>
      <c r="S3" s="95"/>
      <c r="T3" s="95"/>
      <c r="U3" s="91"/>
      <c r="V3" s="95"/>
      <c r="W3" s="95"/>
      <c r="X3" s="95"/>
      <c r="Y3" s="95"/>
      <c r="Z3" s="95"/>
      <c r="AA3" s="95"/>
      <c r="AB3" s="95"/>
      <c r="AC3" s="111"/>
    </row>
    <row r="4" spans="1:34" s="87" customFormat="1" ht="25.5" customHeight="1">
      <c r="A4" s="91"/>
      <c r="B4" s="92"/>
      <c r="C4" s="93" t="s">
        <v>53</v>
      </c>
      <c r="D4" s="137">
        <v>43740</v>
      </c>
      <c r="E4" s="94"/>
      <c r="F4" s="94"/>
      <c r="G4" s="94"/>
      <c r="H4" s="94"/>
      <c r="I4" s="94"/>
      <c r="J4" s="94"/>
      <c r="K4" s="94"/>
      <c r="L4" s="94"/>
      <c r="M4" s="94"/>
      <c r="N4" s="94"/>
      <c r="O4" s="94"/>
      <c r="P4" s="94"/>
      <c r="Q4" s="94"/>
      <c r="R4" s="94" t="s">
        <v>3</v>
      </c>
      <c r="S4" s="92"/>
      <c r="T4" s="92"/>
      <c r="U4" s="91"/>
      <c r="V4" s="92"/>
      <c r="W4" s="92"/>
      <c r="X4" s="92"/>
      <c r="Y4" s="92"/>
      <c r="Z4" s="92"/>
      <c r="AA4" s="92"/>
      <c r="AB4" s="92"/>
      <c r="AC4" s="110"/>
    </row>
    <row r="5" spans="1:34" ht="15.95" customHeight="1">
      <c r="A5" s="96"/>
      <c r="B5" s="96"/>
      <c r="C5" s="96"/>
      <c r="D5" s="97"/>
      <c r="E5" s="96"/>
      <c r="F5" s="96"/>
      <c r="G5" s="96"/>
      <c r="H5" s="96"/>
      <c r="I5" s="96"/>
      <c r="J5" s="96"/>
      <c r="K5" s="96" t="s">
        <v>62</v>
      </c>
      <c r="L5" s="96"/>
      <c r="M5" s="96"/>
      <c r="N5" s="96"/>
      <c r="O5" s="96"/>
      <c r="P5" s="96"/>
      <c r="Q5" s="96"/>
      <c r="R5" s="96"/>
      <c r="S5" s="96"/>
      <c r="T5" s="96"/>
      <c r="U5" s="96"/>
      <c r="V5" s="96"/>
      <c r="W5" s="96"/>
      <c r="X5" s="96"/>
      <c r="Y5" s="96"/>
      <c r="Z5" s="96"/>
      <c r="AA5" s="96"/>
      <c r="AB5" s="96"/>
      <c r="AC5" s="96"/>
    </row>
    <row r="6" spans="1:34" s="88" customFormat="1" ht="20.100000000000001" customHeight="1">
      <c r="A6" s="98" t="s">
        <v>4</v>
      </c>
      <c r="B6" s="96"/>
      <c r="C6" s="99" t="s">
        <v>5</v>
      </c>
      <c r="D6" s="135" t="s">
        <v>102</v>
      </c>
      <c r="E6" s="96"/>
      <c r="F6" s="96"/>
      <c r="G6" s="96"/>
      <c r="H6" s="96"/>
      <c r="I6" s="96"/>
      <c r="J6" s="96"/>
      <c r="K6" s="167" t="s">
        <v>63</v>
      </c>
      <c r="L6" s="96"/>
      <c r="M6" s="96"/>
      <c r="N6" s="96"/>
      <c r="O6" s="96"/>
      <c r="P6" s="96"/>
      <c r="Q6" s="96"/>
      <c r="R6" s="96"/>
      <c r="S6" s="96"/>
      <c r="T6" s="96"/>
      <c r="U6" s="96"/>
      <c r="V6" s="96"/>
      <c r="W6" s="96"/>
      <c r="X6" s="96"/>
      <c r="Y6" s="96"/>
      <c r="Z6" s="96"/>
      <c r="AA6" s="96"/>
      <c r="AB6" s="96"/>
      <c r="AC6" s="96"/>
    </row>
    <row r="7" spans="1:34" s="88" customFormat="1" ht="20.100000000000001" customHeight="1">
      <c r="A7" s="190" t="s">
        <v>167</v>
      </c>
      <c r="B7" s="100"/>
      <c r="C7" s="99" t="s">
        <v>6</v>
      </c>
      <c r="D7" s="135" t="s">
        <v>155</v>
      </c>
      <c r="E7" s="96"/>
      <c r="F7" s="96"/>
      <c r="G7" s="96"/>
      <c r="H7" s="96"/>
      <c r="I7" s="96"/>
      <c r="J7" s="96"/>
      <c r="K7" s="167" t="s">
        <v>61</v>
      </c>
      <c r="L7" s="96"/>
      <c r="M7" s="96"/>
      <c r="N7" s="96"/>
      <c r="O7" s="96"/>
      <c r="P7" s="96"/>
      <c r="Q7" s="96"/>
      <c r="R7" s="96"/>
      <c r="S7" s="96"/>
      <c r="T7" s="96"/>
      <c r="U7" s="96"/>
      <c r="V7" s="96"/>
      <c r="W7" s="96"/>
      <c r="X7" s="96"/>
      <c r="Y7" s="96"/>
      <c r="Z7" s="96"/>
      <c r="AA7" s="96"/>
      <c r="AB7" s="96"/>
      <c r="AC7" s="96"/>
    </row>
    <row r="8" spans="1:34" s="88" customFormat="1" ht="20.100000000000001" customHeight="1">
      <c r="A8" s="101"/>
      <c r="B8" s="100"/>
      <c r="C8" s="101"/>
      <c r="D8" s="100"/>
      <c r="E8" s="103"/>
      <c r="F8" s="102"/>
      <c r="G8" s="103"/>
      <c r="H8" s="102"/>
      <c r="I8" s="103"/>
      <c r="J8" s="102"/>
      <c r="K8" s="103"/>
      <c r="L8" s="102"/>
      <c r="M8" s="103"/>
      <c r="N8" s="102"/>
      <c r="O8" s="103"/>
      <c r="P8" s="102"/>
      <c r="Q8" s="103"/>
      <c r="R8" s="102"/>
      <c r="S8" s="103"/>
      <c r="T8" s="102"/>
      <c r="U8" s="103"/>
      <c r="V8" s="102"/>
      <c r="W8" s="103"/>
      <c r="X8" s="102"/>
      <c r="Y8" s="103"/>
      <c r="Z8" s="102"/>
      <c r="AA8" s="103"/>
      <c r="AB8" s="102"/>
      <c r="AC8" s="103"/>
    </row>
    <row r="9" spans="1:34" s="88" customFormat="1" ht="15.75" customHeight="1">
      <c r="A9" s="245" t="s">
        <v>7</v>
      </c>
      <c r="B9" s="245" t="s">
        <v>8</v>
      </c>
      <c r="C9" s="246" t="s">
        <v>9</v>
      </c>
      <c r="D9" s="247" t="s">
        <v>10</v>
      </c>
      <c r="E9" s="240" t="s">
        <v>171</v>
      </c>
      <c r="F9" s="240"/>
      <c r="G9" s="240"/>
      <c r="H9" s="240" t="s">
        <v>114</v>
      </c>
      <c r="I9" s="240"/>
      <c r="J9" s="241" t="s">
        <v>141</v>
      </c>
      <c r="K9" s="241"/>
      <c r="L9" s="225"/>
      <c r="M9" s="189"/>
      <c r="N9" s="160"/>
      <c r="O9" s="160"/>
      <c r="P9" s="108"/>
      <c r="Q9" s="108"/>
      <c r="R9" s="108"/>
      <c r="S9" s="108"/>
      <c r="T9" s="108"/>
      <c r="U9" s="108"/>
      <c r="V9" s="108"/>
      <c r="W9" s="108"/>
      <c r="X9" s="108"/>
      <c r="Y9" s="108"/>
      <c r="Z9" s="108"/>
      <c r="AA9" s="108"/>
      <c r="AB9" s="108"/>
      <c r="AC9" s="237" t="s">
        <v>11</v>
      </c>
    </row>
    <row r="10" spans="1:34" s="88" customFormat="1" ht="15.75" customHeight="1">
      <c r="A10" s="245"/>
      <c r="B10" s="245"/>
      <c r="C10" s="246"/>
      <c r="D10" s="248"/>
      <c r="E10" s="240"/>
      <c r="F10" s="240"/>
      <c r="G10" s="240"/>
      <c r="H10" s="240"/>
      <c r="I10" s="240"/>
      <c r="J10" s="242"/>
      <c r="K10" s="242"/>
      <c r="L10" s="226"/>
      <c r="M10" s="189"/>
      <c r="N10" s="161"/>
      <c r="O10" s="161"/>
      <c r="P10" s="109"/>
      <c r="Q10" s="109"/>
      <c r="R10" s="109"/>
      <c r="S10" s="109"/>
      <c r="T10" s="109"/>
      <c r="U10" s="109"/>
      <c r="V10" s="109"/>
      <c r="W10" s="109"/>
      <c r="X10" s="109"/>
      <c r="Y10" s="109"/>
      <c r="Z10" s="109"/>
      <c r="AA10" s="112"/>
      <c r="AB10" s="112"/>
      <c r="AC10" s="238"/>
    </row>
    <row r="11" spans="1:34" ht="63">
      <c r="A11" s="245"/>
      <c r="B11" s="245"/>
      <c r="C11" s="246"/>
      <c r="D11" s="249"/>
      <c r="E11" s="179" t="s">
        <v>109</v>
      </c>
      <c r="F11" s="179" t="s">
        <v>110</v>
      </c>
      <c r="G11" s="179" t="s">
        <v>111</v>
      </c>
      <c r="H11" s="179" t="s">
        <v>112</v>
      </c>
      <c r="I11" s="179" t="s">
        <v>113</v>
      </c>
      <c r="J11" s="179" t="s">
        <v>112</v>
      </c>
      <c r="K11" s="179" t="s">
        <v>113</v>
      </c>
      <c r="L11" s="179"/>
      <c r="M11" s="179"/>
      <c r="N11" s="104"/>
      <c r="O11" s="104"/>
      <c r="P11" s="104"/>
      <c r="Q11" s="104"/>
      <c r="R11" s="104"/>
      <c r="S11" s="104"/>
      <c r="T11" s="104"/>
      <c r="U11" s="104"/>
      <c r="V11" s="104"/>
      <c r="W11" s="104"/>
      <c r="X11" s="104"/>
      <c r="Y11" s="104"/>
      <c r="Z11" s="104"/>
      <c r="AA11" s="113"/>
      <c r="AB11" s="113"/>
      <c r="AC11" s="239"/>
    </row>
    <row r="12" spans="1:34" s="88" customFormat="1">
      <c r="A12" s="105">
        <v>1</v>
      </c>
      <c r="B12" s="106" t="s">
        <v>72</v>
      </c>
      <c r="C12" s="107">
        <v>40307162521</v>
      </c>
      <c r="D12" s="162" t="s">
        <v>13</v>
      </c>
      <c r="E12" s="105">
        <v>4</v>
      </c>
      <c r="F12" s="105">
        <v>5</v>
      </c>
      <c r="G12" s="105">
        <v>4</v>
      </c>
      <c r="H12" s="105">
        <v>4</v>
      </c>
      <c r="I12" s="105">
        <v>4</v>
      </c>
      <c r="J12" s="105">
        <v>2</v>
      </c>
      <c r="K12" s="105">
        <v>2</v>
      </c>
      <c r="L12" s="105"/>
      <c r="M12" s="105"/>
      <c r="N12" s="105"/>
      <c r="O12" s="105"/>
      <c r="P12" s="105"/>
      <c r="Q12" s="105"/>
      <c r="R12" s="105"/>
      <c r="S12" s="105"/>
      <c r="T12" s="105"/>
      <c r="U12" s="105"/>
      <c r="V12" s="105"/>
      <c r="W12" s="105"/>
      <c r="X12" s="105"/>
      <c r="Y12" s="105"/>
      <c r="Z12" s="105"/>
      <c r="AA12" s="105"/>
      <c r="AB12" s="105"/>
      <c r="AC12" s="105">
        <v>4</v>
      </c>
      <c r="AE12" s="89"/>
      <c r="AF12" s="89"/>
      <c r="AH12" s="153">
        <v>1</v>
      </c>
    </row>
    <row r="13" spans="1:34" s="88" customFormat="1">
      <c r="A13" s="105">
        <v>2</v>
      </c>
      <c r="B13" s="106" t="s">
        <v>73</v>
      </c>
      <c r="C13" s="107">
        <v>40206162355</v>
      </c>
      <c r="D13" s="105" t="s">
        <v>13</v>
      </c>
      <c r="E13" s="105">
        <v>5</v>
      </c>
      <c r="F13" s="105">
        <v>3</v>
      </c>
      <c r="G13" s="105">
        <v>4</v>
      </c>
      <c r="H13" s="105">
        <v>4</v>
      </c>
      <c r="I13" s="105">
        <v>4</v>
      </c>
      <c r="J13" s="105">
        <v>2</v>
      </c>
      <c r="K13" s="105">
        <v>2</v>
      </c>
      <c r="L13" s="105"/>
      <c r="M13" s="105"/>
      <c r="N13" s="105"/>
      <c r="O13" s="105"/>
      <c r="P13" s="105"/>
      <c r="Q13" s="105"/>
      <c r="R13" s="105"/>
      <c r="S13" s="105"/>
      <c r="T13" s="105"/>
      <c r="U13" s="105"/>
      <c r="V13" s="105"/>
      <c r="W13" s="105"/>
      <c r="X13" s="105"/>
      <c r="Y13" s="105"/>
      <c r="Z13" s="105"/>
      <c r="AA13" s="105"/>
      <c r="AB13" s="105"/>
      <c r="AC13" s="105">
        <v>4</v>
      </c>
      <c r="AE13" s="89"/>
      <c r="AF13" s="89"/>
    </row>
    <row r="14" spans="1:34" s="88" customFormat="1">
      <c r="A14" s="105">
        <v>3</v>
      </c>
      <c r="B14" s="106" t="s">
        <v>74</v>
      </c>
      <c r="C14" s="107">
        <v>41209022384</v>
      </c>
      <c r="D14" s="105" t="s">
        <v>12</v>
      </c>
      <c r="E14" s="105">
        <v>4</v>
      </c>
      <c r="F14" s="105">
        <v>5</v>
      </c>
      <c r="G14" s="105">
        <v>4</v>
      </c>
      <c r="H14" s="105">
        <v>4</v>
      </c>
      <c r="I14" s="105">
        <v>4</v>
      </c>
      <c r="J14" s="105">
        <v>2</v>
      </c>
      <c r="K14" s="105">
        <v>5</v>
      </c>
      <c r="L14" s="105"/>
      <c r="M14" s="105"/>
      <c r="N14" s="105"/>
      <c r="O14" s="105"/>
      <c r="P14" s="105"/>
      <c r="Q14" s="105"/>
      <c r="R14" s="105"/>
      <c r="S14" s="105"/>
      <c r="T14" s="105"/>
      <c r="U14" s="105"/>
      <c r="V14" s="105"/>
      <c r="W14" s="105"/>
      <c r="X14" s="105"/>
      <c r="Y14" s="105"/>
      <c r="Z14" s="105"/>
      <c r="AA14" s="105"/>
      <c r="AB14" s="105"/>
      <c r="AC14" s="105">
        <v>5</v>
      </c>
      <c r="AE14" s="89"/>
      <c r="AF14" s="89"/>
    </row>
    <row r="15" spans="1:34" s="88" customFormat="1">
      <c r="A15" s="105">
        <v>4</v>
      </c>
      <c r="B15" s="106" t="s">
        <v>75</v>
      </c>
      <c r="C15" s="107">
        <v>40709072361</v>
      </c>
      <c r="D15" s="105" t="s">
        <v>13</v>
      </c>
      <c r="E15" s="105">
        <v>4</v>
      </c>
      <c r="F15" s="105">
        <v>5</v>
      </c>
      <c r="G15" s="105">
        <v>4</v>
      </c>
      <c r="H15" s="105">
        <v>4</v>
      </c>
      <c r="I15" s="105">
        <v>4</v>
      </c>
      <c r="J15" s="105">
        <v>2</v>
      </c>
      <c r="K15" s="105">
        <v>2</v>
      </c>
      <c r="L15" s="105"/>
      <c r="M15" s="105"/>
      <c r="N15" s="105"/>
      <c r="O15" s="105"/>
      <c r="P15" s="105"/>
      <c r="Q15" s="105"/>
      <c r="R15" s="105"/>
      <c r="S15" s="105"/>
      <c r="T15" s="105"/>
      <c r="U15" s="105"/>
      <c r="V15" s="105"/>
      <c r="W15" s="105"/>
      <c r="X15" s="105"/>
      <c r="Y15" s="105"/>
      <c r="Z15" s="105"/>
      <c r="AA15" s="105"/>
      <c r="AB15" s="105"/>
      <c r="AC15" s="105">
        <v>5</v>
      </c>
      <c r="AE15" s="89"/>
      <c r="AF15" s="89"/>
    </row>
    <row r="16" spans="1:34" s="88" customFormat="1">
      <c r="A16" s="105">
        <v>5</v>
      </c>
      <c r="B16" s="106" t="s">
        <v>76</v>
      </c>
      <c r="C16" s="107">
        <v>41207162357</v>
      </c>
      <c r="D16" s="105" t="s">
        <v>13</v>
      </c>
      <c r="E16" s="105">
        <v>3</v>
      </c>
      <c r="F16" s="105">
        <v>5</v>
      </c>
      <c r="G16" s="105">
        <v>4</v>
      </c>
      <c r="H16" s="105">
        <v>4</v>
      </c>
      <c r="I16" s="105">
        <v>4</v>
      </c>
      <c r="J16" s="105">
        <v>4</v>
      </c>
      <c r="K16" s="105">
        <v>2</v>
      </c>
      <c r="L16" s="105"/>
      <c r="M16" s="105"/>
      <c r="N16" s="105"/>
      <c r="O16" s="105"/>
      <c r="P16" s="105"/>
      <c r="Q16" s="105"/>
      <c r="R16" s="105"/>
      <c r="S16" s="105"/>
      <c r="T16" s="105"/>
      <c r="U16" s="105"/>
      <c r="V16" s="105"/>
      <c r="W16" s="105"/>
      <c r="X16" s="105"/>
      <c r="Y16" s="105"/>
      <c r="Z16" s="105"/>
      <c r="AA16" s="105"/>
      <c r="AB16" s="105"/>
      <c r="AC16" s="105">
        <v>5</v>
      </c>
      <c r="AE16" s="89"/>
      <c r="AF16" s="89"/>
    </row>
    <row r="17" spans="1:34" s="88" customFormat="1">
      <c r="A17" s="105">
        <v>6</v>
      </c>
      <c r="B17" s="106" t="s">
        <v>77</v>
      </c>
      <c r="C17" s="107">
        <v>41209166359</v>
      </c>
      <c r="D17" s="105" t="s">
        <v>13</v>
      </c>
      <c r="E17" s="105">
        <v>6</v>
      </c>
      <c r="F17" s="105">
        <v>6</v>
      </c>
      <c r="G17" s="105">
        <v>4</v>
      </c>
      <c r="H17" s="105">
        <v>4</v>
      </c>
      <c r="I17" s="105">
        <v>4</v>
      </c>
      <c r="J17" s="105">
        <v>2</v>
      </c>
      <c r="K17" s="105">
        <v>2</v>
      </c>
      <c r="L17" s="105"/>
      <c r="M17" s="105"/>
      <c r="N17" s="105"/>
      <c r="O17" s="105"/>
      <c r="P17" s="105"/>
      <c r="Q17" s="105"/>
      <c r="R17" s="105"/>
      <c r="S17" s="105"/>
      <c r="T17" s="105"/>
      <c r="U17" s="105"/>
      <c r="V17" s="105"/>
      <c r="W17" s="105"/>
      <c r="X17" s="105"/>
      <c r="Y17" s="105"/>
      <c r="Z17" s="105"/>
      <c r="AA17" s="105"/>
      <c r="AB17" s="105"/>
      <c r="AC17" s="105">
        <v>6</v>
      </c>
      <c r="AE17" s="89"/>
      <c r="AF17" s="89"/>
    </row>
    <row r="18" spans="1:34" s="88" customFormat="1">
      <c r="A18" s="105">
        <v>7</v>
      </c>
      <c r="B18" s="106" t="s">
        <v>78</v>
      </c>
      <c r="C18" s="107">
        <v>41208018957</v>
      </c>
      <c r="D18" s="105" t="s">
        <v>13</v>
      </c>
      <c r="E18" s="105">
        <v>4</v>
      </c>
      <c r="F18" s="105">
        <v>4</v>
      </c>
      <c r="G18" s="105">
        <v>4</v>
      </c>
      <c r="H18" s="105">
        <v>4</v>
      </c>
      <c r="I18" s="105">
        <v>4</v>
      </c>
      <c r="J18" s="105">
        <v>2</v>
      </c>
      <c r="K18" s="105">
        <v>2</v>
      </c>
      <c r="L18" s="105"/>
      <c r="M18" s="105"/>
      <c r="N18" s="105"/>
      <c r="O18" s="105"/>
      <c r="P18" s="105"/>
      <c r="Q18" s="105"/>
      <c r="R18" s="105"/>
      <c r="S18" s="105"/>
      <c r="T18" s="105"/>
      <c r="U18" s="105"/>
      <c r="V18" s="105"/>
      <c r="W18" s="105"/>
      <c r="X18" s="105"/>
      <c r="Y18" s="105"/>
      <c r="Z18" s="105"/>
      <c r="AA18" s="105"/>
      <c r="AB18" s="105"/>
      <c r="AC18" s="105">
        <v>5</v>
      </c>
      <c r="AE18" s="89"/>
      <c r="AF18" s="89"/>
    </row>
    <row r="19" spans="1:34" s="88" customFormat="1">
      <c r="A19" s="105">
        <v>8</v>
      </c>
      <c r="B19" s="106" t="s">
        <v>79</v>
      </c>
      <c r="C19" s="107">
        <v>41203018933</v>
      </c>
      <c r="D19" s="105" t="s">
        <v>13</v>
      </c>
      <c r="E19" s="105">
        <v>5</v>
      </c>
      <c r="F19" s="105">
        <v>1</v>
      </c>
      <c r="G19" s="105">
        <v>4</v>
      </c>
      <c r="H19" s="105">
        <v>4</v>
      </c>
      <c r="I19" s="105">
        <v>4</v>
      </c>
      <c r="J19" s="105">
        <v>2</v>
      </c>
      <c r="K19" s="105">
        <v>2</v>
      </c>
      <c r="L19" s="105"/>
      <c r="M19" s="105"/>
      <c r="N19" s="105"/>
      <c r="O19" s="105"/>
      <c r="P19" s="105"/>
      <c r="Q19" s="105"/>
      <c r="R19" s="105"/>
      <c r="S19" s="105"/>
      <c r="T19" s="105"/>
      <c r="U19" s="105"/>
      <c r="V19" s="105"/>
      <c r="W19" s="105"/>
      <c r="X19" s="105"/>
      <c r="Y19" s="105"/>
      <c r="Z19" s="105"/>
      <c r="AA19" s="105"/>
      <c r="AB19" s="105"/>
      <c r="AC19" s="105">
        <v>4</v>
      </c>
      <c r="AE19" s="89"/>
      <c r="AF19" s="89"/>
      <c r="AG19" s="116"/>
      <c r="AH19" s="116"/>
    </row>
    <row r="20" spans="1:34" s="88" customFormat="1">
      <c r="A20" s="105">
        <v>9</v>
      </c>
      <c r="B20" s="106" t="s">
        <v>80</v>
      </c>
      <c r="C20" s="107">
        <v>41208162564</v>
      </c>
      <c r="D20" s="105" t="s">
        <v>12</v>
      </c>
      <c r="E20" s="105">
        <v>4</v>
      </c>
      <c r="F20" s="105">
        <v>5</v>
      </c>
      <c r="G20" s="105">
        <v>4</v>
      </c>
      <c r="H20" s="105">
        <v>4</v>
      </c>
      <c r="I20" s="105">
        <v>4</v>
      </c>
      <c r="J20" s="105">
        <v>5</v>
      </c>
      <c r="K20" s="105">
        <v>2</v>
      </c>
      <c r="L20" s="105"/>
      <c r="M20" s="105"/>
      <c r="N20" s="105"/>
      <c r="O20" s="105"/>
      <c r="P20" s="105"/>
      <c r="Q20" s="105"/>
      <c r="R20" s="105"/>
      <c r="S20" s="105"/>
      <c r="T20" s="105"/>
      <c r="U20" s="105"/>
      <c r="V20" s="105"/>
      <c r="W20" s="105"/>
      <c r="X20" s="105"/>
      <c r="Y20" s="105"/>
      <c r="Z20" s="105"/>
      <c r="AA20" s="105"/>
      <c r="AB20" s="105"/>
      <c r="AC20" s="105">
        <v>5</v>
      </c>
      <c r="AE20" s="89"/>
      <c r="AF20" s="89"/>
      <c r="AG20" s="116"/>
      <c r="AH20" s="116"/>
    </row>
    <row r="21" spans="1:34" s="88" customFormat="1">
      <c r="A21" s="105">
        <v>10</v>
      </c>
      <c r="B21" s="106" t="s">
        <v>81</v>
      </c>
      <c r="C21" s="107">
        <v>41209169898</v>
      </c>
      <c r="D21" s="105" t="s">
        <v>12</v>
      </c>
      <c r="E21" s="105">
        <v>4</v>
      </c>
      <c r="F21" s="105">
        <v>5</v>
      </c>
      <c r="G21" s="105">
        <v>4</v>
      </c>
      <c r="H21" s="105">
        <v>4</v>
      </c>
      <c r="I21" s="105">
        <v>4</v>
      </c>
      <c r="J21" s="105">
        <v>2</v>
      </c>
      <c r="K21" s="105">
        <v>2</v>
      </c>
      <c r="L21" s="105"/>
      <c r="M21" s="105"/>
      <c r="N21" s="105"/>
      <c r="O21" s="105"/>
      <c r="P21" s="105"/>
      <c r="Q21" s="105"/>
      <c r="R21" s="105"/>
      <c r="S21" s="105"/>
      <c r="T21" s="105"/>
      <c r="U21" s="105"/>
      <c r="V21" s="105"/>
      <c r="W21" s="105"/>
      <c r="X21" s="105"/>
      <c r="Y21" s="105"/>
      <c r="Z21" s="105"/>
      <c r="AA21" s="105"/>
      <c r="AB21" s="105"/>
      <c r="AC21" s="105">
        <v>5</v>
      </c>
      <c r="AE21" s="89"/>
      <c r="AF21" s="89"/>
      <c r="AG21" s="116"/>
      <c r="AH21" s="116"/>
    </row>
    <row r="22" spans="1:34" s="88" customFormat="1">
      <c r="A22" s="105">
        <v>11</v>
      </c>
      <c r="B22" s="106" t="s">
        <v>82</v>
      </c>
      <c r="C22" s="107">
        <v>41216167867</v>
      </c>
      <c r="D22" s="105" t="s">
        <v>13</v>
      </c>
      <c r="E22" s="105">
        <v>3</v>
      </c>
      <c r="F22" s="105">
        <v>5</v>
      </c>
      <c r="G22" s="105">
        <v>4</v>
      </c>
      <c r="H22" s="105">
        <v>4</v>
      </c>
      <c r="I22" s="105">
        <v>4</v>
      </c>
      <c r="J22" s="105">
        <v>2</v>
      </c>
      <c r="K22" s="105">
        <v>2</v>
      </c>
      <c r="L22" s="105"/>
      <c r="M22" s="105"/>
      <c r="N22" s="105"/>
      <c r="O22" s="105"/>
      <c r="P22" s="105"/>
      <c r="Q22" s="105"/>
      <c r="R22" s="105"/>
      <c r="S22" s="105"/>
      <c r="T22" s="105"/>
      <c r="U22" s="105"/>
      <c r="V22" s="105"/>
      <c r="W22" s="105"/>
      <c r="X22" s="105"/>
      <c r="Y22" s="105"/>
      <c r="Z22" s="105"/>
      <c r="AA22" s="105"/>
      <c r="AB22" s="105"/>
      <c r="AC22" s="105">
        <v>5</v>
      </c>
      <c r="AE22" s="89"/>
      <c r="AF22" s="89"/>
      <c r="AG22" s="116"/>
      <c r="AH22" s="116"/>
    </row>
    <row r="23" spans="1:34" s="88" customFormat="1">
      <c r="A23" s="105">
        <v>12</v>
      </c>
      <c r="B23" s="106" t="s">
        <v>83</v>
      </c>
      <c r="C23" s="107">
        <v>41219169638</v>
      </c>
      <c r="D23" s="105" t="s">
        <v>12</v>
      </c>
      <c r="E23" s="105">
        <v>6</v>
      </c>
      <c r="F23" s="105">
        <v>6</v>
      </c>
      <c r="G23" s="105">
        <v>4</v>
      </c>
      <c r="H23" s="105">
        <v>4</v>
      </c>
      <c r="I23" s="105">
        <v>4</v>
      </c>
      <c r="J23" s="105">
        <v>2</v>
      </c>
      <c r="K23" s="105">
        <v>2</v>
      </c>
      <c r="L23" s="105"/>
      <c r="M23" s="105"/>
      <c r="N23" s="105"/>
      <c r="O23" s="105"/>
      <c r="P23" s="105"/>
      <c r="Q23" s="105"/>
      <c r="R23" s="105"/>
      <c r="S23" s="105"/>
      <c r="T23" s="105"/>
      <c r="U23" s="105"/>
      <c r="V23" s="105"/>
      <c r="W23" s="105"/>
      <c r="X23" s="105"/>
      <c r="Y23" s="105"/>
      <c r="Z23" s="105"/>
      <c r="AA23" s="105"/>
      <c r="AB23" s="105"/>
      <c r="AC23" s="105">
        <v>6</v>
      </c>
      <c r="AE23" s="114"/>
      <c r="AF23" s="114"/>
      <c r="AG23" s="116"/>
      <c r="AH23" s="116"/>
    </row>
    <row r="24" spans="1:34" s="88" customFormat="1">
      <c r="A24" s="105">
        <v>13</v>
      </c>
      <c r="B24" s="106" t="s">
        <v>84</v>
      </c>
      <c r="C24" s="107">
        <v>41229162398</v>
      </c>
      <c r="D24" s="105" t="s">
        <v>12</v>
      </c>
      <c r="E24" s="105">
        <v>4</v>
      </c>
      <c r="F24" s="105">
        <v>4</v>
      </c>
      <c r="G24" s="105">
        <v>4</v>
      </c>
      <c r="H24" s="105">
        <v>4</v>
      </c>
      <c r="I24" s="105">
        <v>4</v>
      </c>
      <c r="J24" s="105">
        <v>5</v>
      </c>
      <c r="K24" s="105">
        <v>5</v>
      </c>
      <c r="L24" s="105"/>
      <c r="M24" s="105"/>
      <c r="N24" s="105"/>
      <c r="O24" s="105"/>
      <c r="P24" s="105"/>
      <c r="Q24" s="105"/>
      <c r="R24" s="105"/>
      <c r="S24" s="105"/>
      <c r="T24" s="105"/>
      <c r="U24" s="105"/>
      <c r="V24" s="105"/>
      <c r="W24" s="105"/>
      <c r="X24" s="105"/>
      <c r="Y24" s="105"/>
      <c r="Z24" s="105"/>
      <c r="AA24" s="105"/>
      <c r="AB24" s="105"/>
      <c r="AC24" s="105">
        <v>5</v>
      </c>
      <c r="AE24" s="114"/>
      <c r="AF24" s="114"/>
    </row>
    <row r="25" spans="1:34" s="88" customFormat="1">
      <c r="A25" s="105">
        <v>14</v>
      </c>
      <c r="B25" s="106" t="s">
        <v>85</v>
      </c>
      <c r="C25" s="107">
        <v>41203168754</v>
      </c>
      <c r="D25" s="105" t="s">
        <v>12</v>
      </c>
      <c r="E25" s="105">
        <v>5</v>
      </c>
      <c r="F25" s="105">
        <v>3</v>
      </c>
      <c r="G25" s="105">
        <v>4</v>
      </c>
      <c r="H25" s="105">
        <v>4</v>
      </c>
      <c r="I25" s="105">
        <v>4</v>
      </c>
      <c r="J25" s="105">
        <v>2</v>
      </c>
      <c r="K25" s="105">
        <v>2</v>
      </c>
      <c r="L25" s="105"/>
      <c r="M25" s="105"/>
      <c r="N25" s="105"/>
      <c r="O25" s="105"/>
      <c r="P25" s="105"/>
      <c r="Q25" s="105"/>
      <c r="R25" s="105"/>
      <c r="S25" s="105"/>
      <c r="T25" s="105"/>
      <c r="U25" s="105"/>
      <c r="V25" s="105"/>
      <c r="W25" s="105"/>
      <c r="X25" s="105"/>
      <c r="Y25" s="105"/>
      <c r="Z25" s="105"/>
      <c r="AA25" s="105"/>
      <c r="AB25" s="105"/>
      <c r="AC25" s="105">
        <v>4</v>
      </c>
      <c r="AE25" s="114"/>
      <c r="AF25" s="114"/>
    </row>
    <row r="26" spans="1:34" s="88" customFormat="1">
      <c r="A26" s="105">
        <v>15</v>
      </c>
      <c r="B26" s="106" t="s">
        <v>86</v>
      </c>
      <c r="C26" s="107">
        <v>41206162335</v>
      </c>
      <c r="D26" s="105" t="s">
        <v>13</v>
      </c>
      <c r="E26" s="105">
        <v>4</v>
      </c>
      <c r="F26" s="105">
        <v>5</v>
      </c>
      <c r="G26" s="105">
        <v>4</v>
      </c>
      <c r="H26" s="105">
        <v>4</v>
      </c>
      <c r="I26" s="105">
        <v>4</v>
      </c>
      <c r="J26" s="105">
        <v>2</v>
      </c>
      <c r="K26" s="105">
        <v>3</v>
      </c>
      <c r="L26" s="105"/>
      <c r="M26" s="105"/>
      <c r="N26" s="105"/>
      <c r="O26" s="105"/>
      <c r="P26" s="105"/>
      <c r="Q26" s="105"/>
      <c r="R26" s="105"/>
      <c r="S26" s="105"/>
      <c r="T26" s="105"/>
      <c r="U26" s="105"/>
      <c r="V26" s="105"/>
      <c r="W26" s="105"/>
      <c r="X26" s="105"/>
      <c r="Y26" s="105"/>
      <c r="Z26" s="105"/>
      <c r="AA26" s="105"/>
      <c r="AB26" s="105"/>
      <c r="AC26" s="105">
        <v>5</v>
      </c>
      <c r="AE26" s="114"/>
      <c r="AF26" s="114"/>
    </row>
    <row r="27" spans="1:34" s="88" customFormat="1">
      <c r="A27" s="105">
        <v>16</v>
      </c>
      <c r="B27" s="106" t="s">
        <v>87</v>
      </c>
      <c r="C27" s="107">
        <v>41209166267</v>
      </c>
      <c r="D27" s="105" t="s">
        <v>13</v>
      </c>
      <c r="E27" s="105">
        <v>4</v>
      </c>
      <c r="F27" s="105">
        <v>5</v>
      </c>
      <c r="G27" s="105">
        <v>4</v>
      </c>
      <c r="H27" s="105">
        <v>4</v>
      </c>
      <c r="I27" s="105">
        <v>4</v>
      </c>
      <c r="J27" s="105">
        <v>5</v>
      </c>
      <c r="K27" s="105">
        <v>2</v>
      </c>
      <c r="L27" s="105"/>
      <c r="M27" s="105"/>
      <c r="N27" s="105"/>
      <c r="O27" s="105"/>
      <c r="P27" s="105"/>
      <c r="Q27" s="105"/>
      <c r="R27" s="105"/>
      <c r="S27" s="105"/>
      <c r="T27" s="105"/>
      <c r="U27" s="105"/>
      <c r="V27" s="105"/>
      <c r="W27" s="105"/>
      <c r="X27" s="105"/>
      <c r="Y27" s="105"/>
      <c r="Z27" s="105"/>
      <c r="AA27" s="105"/>
      <c r="AB27" s="105"/>
      <c r="AC27" s="105">
        <v>5</v>
      </c>
      <c r="AE27" s="114"/>
      <c r="AF27" s="114"/>
    </row>
    <row r="28" spans="1:34" s="88" customFormat="1">
      <c r="A28" s="105">
        <v>17</v>
      </c>
      <c r="B28" s="106" t="s">
        <v>88</v>
      </c>
      <c r="C28" s="107">
        <v>41211166993</v>
      </c>
      <c r="D28" s="105" t="s">
        <v>13</v>
      </c>
      <c r="E28" s="105">
        <v>3</v>
      </c>
      <c r="F28" s="105">
        <v>5</v>
      </c>
      <c r="G28" s="105">
        <v>4</v>
      </c>
      <c r="H28" s="105">
        <v>4</v>
      </c>
      <c r="I28" s="105">
        <v>4</v>
      </c>
      <c r="J28" s="105">
        <v>2</v>
      </c>
      <c r="K28" s="105">
        <v>2</v>
      </c>
      <c r="L28" s="105"/>
      <c r="M28" s="105"/>
      <c r="N28" s="105"/>
      <c r="O28" s="105"/>
      <c r="P28" s="105"/>
      <c r="Q28" s="105"/>
      <c r="R28" s="105"/>
      <c r="S28" s="105"/>
      <c r="T28" s="105"/>
      <c r="U28" s="105"/>
      <c r="V28" s="105"/>
      <c r="W28" s="105"/>
      <c r="X28" s="105"/>
      <c r="Y28" s="105"/>
      <c r="Z28" s="105"/>
      <c r="AA28" s="105"/>
      <c r="AB28" s="105"/>
      <c r="AC28" s="105">
        <v>5</v>
      </c>
      <c r="AE28" s="114"/>
      <c r="AF28" s="114"/>
    </row>
    <row r="29" spans="1:34" s="88" customFormat="1">
      <c r="A29" s="105">
        <v>18</v>
      </c>
      <c r="B29" s="106" t="s">
        <v>89</v>
      </c>
      <c r="C29" s="107">
        <v>41236161248</v>
      </c>
      <c r="D29" s="105" t="s">
        <v>12</v>
      </c>
      <c r="E29" s="105">
        <v>6</v>
      </c>
      <c r="F29" s="105">
        <v>6</v>
      </c>
      <c r="G29" s="105">
        <v>4</v>
      </c>
      <c r="H29" s="105">
        <v>4</v>
      </c>
      <c r="I29" s="105">
        <v>4</v>
      </c>
      <c r="J29" s="105">
        <v>4</v>
      </c>
      <c r="K29" s="105">
        <v>6</v>
      </c>
      <c r="L29" s="105"/>
      <c r="M29" s="105"/>
      <c r="N29" s="105"/>
      <c r="O29" s="105"/>
      <c r="P29" s="105"/>
      <c r="Q29" s="105"/>
      <c r="R29" s="105"/>
      <c r="S29" s="105"/>
      <c r="T29" s="105"/>
      <c r="U29" s="105"/>
      <c r="V29" s="105"/>
      <c r="W29" s="105"/>
      <c r="X29" s="105"/>
      <c r="Y29" s="105"/>
      <c r="Z29" s="105"/>
      <c r="AA29" s="105"/>
      <c r="AB29" s="105"/>
      <c r="AC29" s="105">
        <v>6</v>
      </c>
      <c r="AE29" s="114"/>
      <c r="AF29" s="114"/>
    </row>
    <row r="30" spans="1:34" s="88" customFormat="1">
      <c r="A30" s="105">
        <v>19</v>
      </c>
      <c r="B30" s="106" t="s">
        <v>90</v>
      </c>
      <c r="C30" s="107">
        <v>41223161353</v>
      </c>
      <c r="D30" s="105" t="s">
        <v>13</v>
      </c>
      <c r="E30" s="105">
        <v>4</v>
      </c>
      <c r="F30" s="105">
        <v>4</v>
      </c>
      <c r="G30" s="105">
        <v>4</v>
      </c>
      <c r="H30" s="105">
        <v>4</v>
      </c>
      <c r="I30" s="105">
        <v>4</v>
      </c>
      <c r="J30" s="105">
        <v>2</v>
      </c>
      <c r="K30" s="105">
        <v>2</v>
      </c>
      <c r="L30" s="105"/>
      <c r="M30" s="105"/>
      <c r="N30" s="105"/>
      <c r="O30" s="105"/>
      <c r="P30" s="105"/>
      <c r="Q30" s="105"/>
      <c r="R30" s="105"/>
      <c r="S30" s="105"/>
      <c r="T30" s="105"/>
      <c r="U30" s="105"/>
      <c r="V30" s="105"/>
      <c r="W30" s="105"/>
      <c r="X30" s="105"/>
      <c r="Y30" s="105"/>
      <c r="Z30" s="105"/>
      <c r="AA30" s="105"/>
      <c r="AB30" s="105"/>
      <c r="AC30" s="105">
        <v>5</v>
      </c>
      <c r="AE30" s="114"/>
      <c r="AF30" s="114"/>
    </row>
    <row r="31" spans="1:34" s="88" customFormat="1">
      <c r="A31" s="105">
        <v>20</v>
      </c>
      <c r="B31" s="106" t="s">
        <v>91</v>
      </c>
      <c r="C31" s="107">
        <v>41225169897</v>
      </c>
      <c r="D31" s="105" t="s">
        <v>13</v>
      </c>
      <c r="E31" s="105">
        <v>5</v>
      </c>
      <c r="F31" s="105">
        <v>3</v>
      </c>
      <c r="G31" s="105">
        <v>4</v>
      </c>
      <c r="H31" s="105">
        <v>4</v>
      </c>
      <c r="I31" s="105">
        <v>4</v>
      </c>
      <c r="J31" s="105">
        <v>2</v>
      </c>
      <c r="K31" s="105">
        <v>2</v>
      </c>
      <c r="L31" s="105"/>
      <c r="M31" s="105"/>
      <c r="N31" s="105"/>
      <c r="O31" s="105"/>
      <c r="P31" s="105"/>
      <c r="Q31" s="105"/>
      <c r="R31" s="105"/>
      <c r="S31" s="105"/>
      <c r="T31" s="105"/>
      <c r="U31" s="105"/>
      <c r="V31" s="105"/>
      <c r="W31" s="105"/>
      <c r="X31" s="105"/>
      <c r="Y31" s="105"/>
      <c r="Z31" s="105"/>
      <c r="AA31" s="105"/>
      <c r="AB31" s="105"/>
      <c r="AC31" s="105">
        <v>4</v>
      </c>
      <c r="AE31" s="114"/>
      <c r="AF31" s="114"/>
    </row>
    <row r="32" spans="1:34" s="88" customFormat="1">
      <c r="A32" s="105">
        <v>21</v>
      </c>
      <c r="B32" s="106" t="s">
        <v>92</v>
      </c>
      <c r="C32" s="107">
        <v>41216163696</v>
      </c>
      <c r="D32" s="105" t="s">
        <v>12</v>
      </c>
      <c r="E32" s="105">
        <v>4</v>
      </c>
      <c r="F32" s="105">
        <v>5</v>
      </c>
      <c r="G32" s="105">
        <v>4</v>
      </c>
      <c r="H32" s="105">
        <v>4</v>
      </c>
      <c r="I32" s="105">
        <v>4</v>
      </c>
      <c r="J32" s="105">
        <v>2</v>
      </c>
      <c r="K32" s="105">
        <v>2</v>
      </c>
      <c r="L32" s="105"/>
      <c r="M32" s="105"/>
      <c r="N32" s="105"/>
      <c r="O32" s="105"/>
      <c r="P32" s="105"/>
      <c r="Q32" s="105"/>
      <c r="R32" s="105"/>
      <c r="S32" s="105"/>
      <c r="T32" s="105"/>
      <c r="U32" s="105"/>
      <c r="V32" s="105"/>
      <c r="W32" s="105"/>
      <c r="X32" s="105"/>
      <c r="Y32" s="105"/>
      <c r="Z32" s="105"/>
      <c r="AA32" s="105"/>
      <c r="AB32" s="105"/>
      <c r="AC32" s="105">
        <v>5</v>
      </c>
      <c r="AE32" s="114"/>
      <c r="AF32" s="114"/>
    </row>
    <row r="33" spans="1:32" s="88" customFormat="1">
      <c r="A33" s="105">
        <v>22</v>
      </c>
      <c r="B33" s="106" t="s">
        <v>93</v>
      </c>
      <c r="C33" s="107">
        <v>41227163424</v>
      </c>
      <c r="D33" s="105" t="s">
        <v>12</v>
      </c>
      <c r="E33" s="105">
        <v>4</v>
      </c>
      <c r="F33" s="105">
        <v>5</v>
      </c>
      <c r="G33" s="105">
        <v>4</v>
      </c>
      <c r="H33" s="105">
        <v>4</v>
      </c>
      <c r="I33" s="105">
        <v>4</v>
      </c>
      <c r="J33" s="105">
        <v>2</v>
      </c>
      <c r="K33" s="105">
        <v>2</v>
      </c>
      <c r="L33" s="105"/>
      <c r="M33" s="105"/>
      <c r="N33" s="105"/>
      <c r="O33" s="105"/>
      <c r="P33" s="105"/>
      <c r="Q33" s="105"/>
      <c r="R33" s="105"/>
      <c r="S33" s="105"/>
      <c r="T33" s="105"/>
      <c r="U33" s="105"/>
      <c r="V33" s="105"/>
      <c r="W33" s="105"/>
      <c r="X33" s="105"/>
      <c r="Y33" s="105"/>
      <c r="Z33" s="105"/>
      <c r="AA33" s="105"/>
      <c r="AB33" s="105"/>
      <c r="AC33" s="105">
        <v>5</v>
      </c>
      <c r="AE33" s="114"/>
      <c r="AF33" s="114"/>
    </row>
    <row r="34" spans="1:32" s="88" customFormat="1">
      <c r="A34" s="105">
        <v>23</v>
      </c>
      <c r="B34" s="106" t="s">
        <v>94</v>
      </c>
      <c r="C34" s="107">
        <v>41228166363</v>
      </c>
      <c r="D34" s="105" t="s">
        <v>13</v>
      </c>
      <c r="E34" s="105">
        <v>3</v>
      </c>
      <c r="F34" s="105">
        <v>5</v>
      </c>
      <c r="G34" s="105">
        <v>4</v>
      </c>
      <c r="H34" s="105">
        <v>4</v>
      </c>
      <c r="I34" s="105">
        <v>4</v>
      </c>
      <c r="J34" s="105">
        <v>2</v>
      </c>
      <c r="K34" s="105">
        <v>2</v>
      </c>
      <c r="L34" s="105"/>
      <c r="M34" s="105"/>
      <c r="N34" s="105"/>
      <c r="O34" s="105"/>
      <c r="P34" s="105"/>
      <c r="Q34" s="105"/>
      <c r="R34" s="105"/>
      <c r="S34" s="105"/>
      <c r="T34" s="105"/>
      <c r="U34" s="105"/>
      <c r="V34" s="105"/>
      <c r="W34" s="105"/>
      <c r="X34" s="105"/>
      <c r="Y34" s="105"/>
      <c r="Z34" s="105"/>
      <c r="AA34" s="105"/>
      <c r="AB34" s="105"/>
      <c r="AC34" s="105">
        <v>5</v>
      </c>
      <c r="AE34" s="114"/>
      <c r="AF34" s="114"/>
    </row>
    <row r="35" spans="1:32" s="88" customFormat="1">
      <c r="A35" s="105">
        <v>24</v>
      </c>
      <c r="B35" s="106" t="s">
        <v>95</v>
      </c>
      <c r="C35" s="107">
        <v>41213169763</v>
      </c>
      <c r="D35" s="105" t="s">
        <v>13</v>
      </c>
      <c r="E35" s="105">
        <v>6</v>
      </c>
      <c r="F35" s="105">
        <v>6</v>
      </c>
      <c r="G35" s="105">
        <v>4</v>
      </c>
      <c r="H35" s="105">
        <v>4</v>
      </c>
      <c r="I35" s="105">
        <v>4</v>
      </c>
      <c r="J35" s="105">
        <v>2</v>
      </c>
      <c r="K35" s="105">
        <v>2</v>
      </c>
      <c r="L35" s="105"/>
      <c r="M35" s="105"/>
      <c r="N35" s="105"/>
      <c r="O35" s="105"/>
      <c r="P35" s="105"/>
      <c r="Q35" s="105"/>
      <c r="R35" s="105"/>
      <c r="S35" s="105"/>
      <c r="T35" s="105"/>
      <c r="U35" s="105"/>
      <c r="V35" s="105"/>
      <c r="W35" s="105"/>
      <c r="X35" s="105"/>
      <c r="Y35" s="105"/>
      <c r="Z35" s="105"/>
      <c r="AA35" s="105"/>
      <c r="AB35" s="105"/>
      <c r="AC35" s="105">
        <v>6</v>
      </c>
      <c r="AE35" s="114"/>
      <c r="AF35" s="114"/>
    </row>
    <row r="36" spans="1:32" s="88" customFormat="1">
      <c r="A36" s="105">
        <v>25</v>
      </c>
      <c r="B36" s="106" t="s">
        <v>96</v>
      </c>
      <c r="C36" s="107">
        <v>41223084543</v>
      </c>
      <c r="D36" s="105" t="s">
        <v>13</v>
      </c>
      <c r="E36" s="105">
        <v>4</v>
      </c>
      <c r="F36" s="105">
        <v>4</v>
      </c>
      <c r="G36" s="105">
        <v>4</v>
      </c>
      <c r="H36" s="105">
        <v>4</v>
      </c>
      <c r="I36" s="105">
        <v>4</v>
      </c>
      <c r="J36" s="105">
        <v>2</v>
      </c>
      <c r="K36" s="105">
        <v>2</v>
      </c>
      <c r="L36" s="105"/>
      <c r="M36" s="105"/>
      <c r="N36" s="105"/>
      <c r="O36" s="105"/>
      <c r="P36" s="105"/>
      <c r="Q36" s="105"/>
      <c r="R36" s="105"/>
      <c r="S36" s="105"/>
      <c r="T36" s="105"/>
      <c r="U36" s="105"/>
      <c r="V36" s="105"/>
      <c r="W36" s="105"/>
      <c r="X36" s="105"/>
      <c r="Y36" s="105"/>
      <c r="Z36" s="105"/>
      <c r="AA36" s="105"/>
      <c r="AB36" s="105"/>
      <c r="AC36" s="105">
        <v>5</v>
      </c>
      <c r="AE36" s="114"/>
      <c r="AF36" s="114"/>
    </row>
    <row r="37" spans="1:32" s="88" customFormat="1">
      <c r="A37" s="105">
        <v>26</v>
      </c>
      <c r="B37" s="136" t="s">
        <v>97</v>
      </c>
      <c r="C37" s="107">
        <v>41213162346</v>
      </c>
      <c r="D37" s="105" t="s">
        <v>12</v>
      </c>
      <c r="E37" s="105">
        <v>5</v>
      </c>
      <c r="F37" s="105">
        <v>3</v>
      </c>
      <c r="G37" s="105">
        <v>4</v>
      </c>
      <c r="H37" s="105">
        <v>4</v>
      </c>
      <c r="I37" s="105">
        <v>4</v>
      </c>
      <c r="J37" s="105">
        <v>2</v>
      </c>
      <c r="K37" s="105">
        <v>2</v>
      </c>
      <c r="L37" s="105"/>
      <c r="M37" s="105"/>
      <c r="N37" s="105"/>
      <c r="O37" s="105"/>
      <c r="P37" s="105"/>
      <c r="Q37" s="105"/>
      <c r="R37" s="105"/>
      <c r="S37" s="105"/>
      <c r="T37" s="105"/>
      <c r="U37" s="105"/>
      <c r="V37" s="105"/>
      <c r="W37" s="105"/>
      <c r="X37" s="105"/>
      <c r="Y37" s="105"/>
      <c r="Z37" s="105"/>
      <c r="AA37" s="105"/>
      <c r="AB37" s="105"/>
      <c r="AC37" s="105">
        <v>4</v>
      </c>
      <c r="AE37" s="114"/>
      <c r="AF37" s="114"/>
    </row>
    <row r="38" spans="1:32" s="88" customFormat="1">
      <c r="A38" s="105">
        <v>27</v>
      </c>
      <c r="B38" s="106" t="s">
        <v>98</v>
      </c>
      <c r="C38" s="107">
        <v>41224162457</v>
      </c>
      <c r="D38" s="105" t="s">
        <v>13</v>
      </c>
      <c r="E38" s="105">
        <v>4</v>
      </c>
      <c r="F38" s="105">
        <v>5</v>
      </c>
      <c r="G38" s="105">
        <v>4</v>
      </c>
      <c r="H38" s="105">
        <v>4</v>
      </c>
      <c r="I38" s="105">
        <v>4</v>
      </c>
      <c r="J38" s="105">
        <v>2</v>
      </c>
      <c r="K38" s="105">
        <v>2</v>
      </c>
      <c r="L38" s="105"/>
      <c r="M38" s="105"/>
      <c r="N38" s="105"/>
      <c r="O38" s="105"/>
      <c r="P38" s="105"/>
      <c r="Q38" s="105"/>
      <c r="R38" s="105"/>
      <c r="S38" s="105"/>
      <c r="T38" s="105"/>
      <c r="U38" s="105"/>
      <c r="V38" s="105"/>
      <c r="W38" s="105"/>
      <c r="X38" s="105"/>
      <c r="Y38" s="105"/>
      <c r="Z38" s="105"/>
      <c r="AA38" s="105"/>
      <c r="AB38" s="105"/>
      <c r="AC38" s="105">
        <v>5</v>
      </c>
      <c r="AE38" s="114"/>
      <c r="AF38" s="114"/>
    </row>
    <row r="39" spans="1:32" s="88" customFormat="1">
      <c r="A39" s="105">
        <v>28</v>
      </c>
      <c r="B39" s="106" t="s">
        <v>99</v>
      </c>
      <c r="C39" s="107">
        <v>41213032349</v>
      </c>
      <c r="D39" s="105" t="s">
        <v>13</v>
      </c>
      <c r="E39" s="105">
        <v>4</v>
      </c>
      <c r="F39" s="105">
        <v>5</v>
      </c>
      <c r="G39" s="105">
        <v>4</v>
      </c>
      <c r="H39" s="105">
        <v>4</v>
      </c>
      <c r="I39" s="105">
        <v>4</v>
      </c>
      <c r="J39" s="105">
        <v>2</v>
      </c>
      <c r="K39" s="105">
        <v>2</v>
      </c>
      <c r="L39" s="105"/>
      <c r="M39" s="105"/>
      <c r="N39" s="105"/>
      <c r="O39" s="105"/>
      <c r="P39" s="105"/>
      <c r="Q39" s="105"/>
      <c r="R39" s="105"/>
      <c r="S39" s="105"/>
      <c r="T39" s="105"/>
      <c r="U39" s="105"/>
      <c r="V39" s="105"/>
      <c r="W39" s="105"/>
      <c r="X39" s="105"/>
      <c r="Y39" s="105"/>
      <c r="Z39" s="105"/>
      <c r="AA39" s="105"/>
      <c r="AB39" s="105"/>
      <c r="AC39" s="105">
        <v>5</v>
      </c>
      <c r="AE39" s="114"/>
      <c r="AF39" s="114"/>
    </row>
    <row r="40" spans="1:32" s="88" customFormat="1">
      <c r="A40" s="105">
        <v>29</v>
      </c>
      <c r="B40" s="106" t="s">
        <v>100</v>
      </c>
      <c r="C40" s="107">
        <v>41223032398</v>
      </c>
      <c r="D40" s="105" t="s">
        <v>12</v>
      </c>
      <c r="E40" s="105">
        <v>3</v>
      </c>
      <c r="F40" s="105">
        <v>5</v>
      </c>
      <c r="G40" s="105">
        <v>4</v>
      </c>
      <c r="H40" s="105">
        <v>4</v>
      </c>
      <c r="I40" s="105">
        <v>4</v>
      </c>
      <c r="J40" s="105">
        <v>2</v>
      </c>
      <c r="K40" s="105">
        <v>2</v>
      </c>
      <c r="L40" s="105"/>
      <c r="M40" s="105"/>
      <c r="N40" s="105"/>
      <c r="O40" s="105"/>
      <c r="P40" s="105"/>
      <c r="Q40" s="105"/>
      <c r="R40" s="105"/>
      <c r="S40" s="105"/>
      <c r="T40" s="105"/>
      <c r="U40" s="105"/>
      <c r="V40" s="105"/>
      <c r="W40" s="105"/>
      <c r="X40" s="105"/>
      <c r="Y40" s="105"/>
      <c r="Z40" s="105"/>
      <c r="AA40" s="105"/>
      <c r="AB40" s="105"/>
      <c r="AC40" s="105">
        <v>5</v>
      </c>
      <c r="AE40" s="114"/>
      <c r="AF40" s="114"/>
    </row>
    <row r="41" spans="1:32" s="88" customFormat="1">
      <c r="A41" s="105">
        <v>30</v>
      </c>
      <c r="B41" s="106" t="s">
        <v>101</v>
      </c>
      <c r="C41" s="107">
        <v>41213125024</v>
      </c>
      <c r="D41" s="105" t="s">
        <v>12</v>
      </c>
      <c r="E41" s="105">
        <v>6</v>
      </c>
      <c r="F41" s="105">
        <v>6</v>
      </c>
      <c r="G41" s="105">
        <v>4</v>
      </c>
      <c r="H41" s="105">
        <v>4</v>
      </c>
      <c r="I41" s="105">
        <v>4</v>
      </c>
      <c r="J41" s="105">
        <v>2</v>
      </c>
      <c r="K41" s="105">
        <v>2</v>
      </c>
      <c r="L41" s="105"/>
      <c r="M41" s="105"/>
      <c r="N41" s="105"/>
      <c r="O41" s="105"/>
      <c r="P41" s="105"/>
      <c r="Q41" s="105"/>
      <c r="R41" s="105"/>
      <c r="S41" s="105"/>
      <c r="T41" s="105"/>
      <c r="U41" s="105"/>
      <c r="V41" s="105"/>
      <c r="W41" s="105"/>
      <c r="X41" s="105"/>
      <c r="Y41" s="105"/>
      <c r="Z41" s="105"/>
      <c r="AA41" s="105"/>
      <c r="AB41" s="105"/>
      <c r="AC41" s="105">
        <v>6</v>
      </c>
      <c r="AE41" s="114"/>
      <c r="AF41" s="114"/>
    </row>
    <row r="42" spans="1:32" s="88" customFormat="1">
      <c r="A42" s="105">
        <v>31</v>
      </c>
      <c r="B42" s="106"/>
      <c r="C42" s="107"/>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E42" s="114"/>
      <c r="AF42" s="114"/>
    </row>
    <row r="43" spans="1:32" s="88" customFormat="1">
      <c r="A43" s="105">
        <v>32</v>
      </c>
      <c r="B43" s="106"/>
      <c r="C43" s="107"/>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E43" s="114"/>
      <c r="AF43" s="114"/>
    </row>
    <row r="44" spans="1:32" s="88" customFormat="1">
      <c r="A44" s="105">
        <v>33</v>
      </c>
      <c r="B44" s="106"/>
      <c r="C44" s="107"/>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E44" s="114"/>
      <c r="AF44" s="114"/>
    </row>
    <row r="45" spans="1:32" s="88" customFormat="1">
      <c r="A45" s="105">
        <v>34</v>
      </c>
      <c r="B45" s="106"/>
      <c r="C45" s="107"/>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E45" s="114"/>
      <c r="AF45" s="114"/>
    </row>
    <row r="46" spans="1:32" s="88" customFormat="1">
      <c r="A46" s="105">
        <v>35</v>
      </c>
      <c r="B46" s="106"/>
      <c r="C46" s="107"/>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E46" s="114"/>
      <c r="AF46" s="114"/>
    </row>
    <row r="47" spans="1:32" s="88" customFormat="1">
      <c r="A47" s="105">
        <v>36</v>
      </c>
      <c r="B47" s="106"/>
      <c r="C47" s="107"/>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E47" s="114"/>
      <c r="AF47" s="114"/>
    </row>
    <row r="48" spans="1:32" s="88" customFormat="1">
      <c r="A48" s="105">
        <v>37</v>
      </c>
      <c r="B48" s="106"/>
      <c r="C48" s="107"/>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E48" s="114"/>
      <c r="AF48" s="114"/>
    </row>
    <row r="49" spans="1:32" s="88" customFormat="1">
      <c r="A49" s="105">
        <v>38</v>
      </c>
      <c r="B49" s="106"/>
      <c r="C49" s="107"/>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E49" s="114"/>
      <c r="AF49" s="114"/>
    </row>
    <row r="50" spans="1:32" s="88" customFormat="1">
      <c r="A50" s="105">
        <v>39</v>
      </c>
      <c r="B50" s="106"/>
      <c r="C50" s="107"/>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E50" s="114"/>
      <c r="AF50" s="114"/>
    </row>
    <row r="51" spans="1:32" s="88" customFormat="1">
      <c r="A51" s="105">
        <v>40</v>
      </c>
      <c r="B51" s="106"/>
      <c r="C51" s="107"/>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E51" s="114"/>
      <c r="AF51" s="114"/>
    </row>
    <row r="52" spans="1:32" s="88" customFormat="1">
      <c r="A52" s="105">
        <v>41</v>
      </c>
      <c r="B52" s="106"/>
      <c r="C52" s="107"/>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E52" s="114"/>
      <c r="AF52" s="114"/>
    </row>
    <row r="53" spans="1:32" s="88" customFormat="1">
      <c r="A53" s="105">
        <v>42</v>
      </c>
      <c r="B53" s="106"/>
      <c r="C53" s="107"/>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E53" s="114"/>
      <c r="AF53" s="114"/>
    </row>
    <row r="54" spans="1:32" s="88" customFormat="1">
      <c r="A54" s="105">
        <v>43</v>
      </c>
      <c r="B54" s="106"/>
      <c r="C54" s="107"/>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E54" s="114"/>
      <c r="AF54" s="114"/>
    </row>
    <row r="55" spans="1:32" s="88" customFormat="1">
      <c r="A55" s="105">
        <v>44</v>
      </c>
      <c r="B55" s="106"/>
      <c r="C55" s="107"/>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E55" s="114"/>
      <c r="AF55" s="114"/>
    </row>
    <row r="56" spans="1:32" s="88" customFormat="1">
      <c r="A56" s="105">
        <v>45</v>
      </c>
      <c r="B56" s="106"/>
      <c r="C56" s="107"/>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E56" s="114"/>
      <c r="AF56" s="114"/>
    </row>
    <row r="57" spans="1:32" s="88" customFormat="1">
      <c r="A57" s="105">
        <v>46</v>
      </c>
      <c r="B57" s="106"/>
      <c r="C57" s="107"/>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E57" s="114"/>
      <c r="AF57" s="114"/>
    </row>
    <row r="58" spans="1:32" s="88" customFormat="1">
      <c r="A58" s="105">
        <v>47</v>
      </c>
      <c r="B58" s="106"/>
      <c r="C58" s="107"/>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E58" s="114"/>
      <c r="AF58" s="114"/>
    </row>
    <row r="59" spans="1:32" s="88" customFormat="1">
      <c r="A59" s="105">
        <v>48</v>
      </c>
      <c r="B59" s="106"/>
      <c r="C59" s="107"/>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E59" s="114"/>
      <c r="AF59" s="114"/>
    </row>
    <row r="60" spans="1:32" s="88" customFormat="1">
      <c r="A60" s="105">
        <v>49</v>
      </c>
      <c r="B60" s="106"/>
      <c r="C60" s="107"/>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15"/>
      <c r="AE60" s="116"/>
      <c r="AF60" s="116"/>
    </row>
    <row r="61" spans="1:32" s="88" customFormat="1">
      <c r="A61" s="105">
        <v>50</v>
      </c>
      <c r="B61" s="106"/>
      <c r="C61" s="107"/>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E61" s="116"/>
      <c r="AF61" s="116"/>
    </row>
    <row r="62" spans="1:32" s="88" customFormat="1">
      <c r="A62" s="105">
        <v>51</v>
      </c>
      <c r="B62" s="106"/>
      <c r="C62" s="107"/>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E62" s="116"/>
      <c r="AF62" s="116"/>
    </row>
    <row r="63" spans="1:32" s="88" customFormat="1">
      <c r="A63" s="105">
        <v>52</v>
      </c>
      <c r="B63" s="106"/>
      <c r="C63" s="107"/>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E63" s="116"/>
      <c r="AF63" s="116"/>
    </row>
    <row r="64" spans="1:32" s="88" customFormat="1">
      <c r="A64" s="105">
        <v>53</v>
      </c>
      <c r="B64" s="106"/>
      <c r="C64" s="107"/>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E64" s="116"/>
      <c r="AF64" s="116"/>
    </row>
    <row r="65" spans="1:32" s="88" customFormat="1">
      <c r="A65" s="105">
        <v>54</v>
      </c>
      <c r="B65" s="106"/>
      <c r="C65" s="107"/>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E65" s="116"/>
      <c r="AF65" s="116"/>
    </row>
    <row r="66" spans="1:32">
      <c r="A66" s="117"/>
      <c r="B66" s="118"/>
      <c r="C66" s="118"/>
      <c r="D66" s="119"/>
      <c r="E66" s="243"/>
      <c r="F66" s="243"/>
      <c r="G66" s="243"/>
      <c r="H66" s="243"/>
      <c r="I66" s="243"/>
      <c r="J66" s="243"/>
      <c r="K66" s="243"/>
      <c r="L66" s="243"/>
      <c r="M66" s="243"/>
      <c r="N66" s="243"/>
      <c r="O66" s="243"/>
      <c r="P66" s="243"/>
      <c r="Q66" s="243"/>
      <c r="R66" s="243"/>
      <c r="S66" s="118"/>
      <c r="T66" s="118"/>
      <c r="U66" s="118"/>
      <c r="V66" s="118"/>
      <c r="W66" s="118"/>
      <c r="X66" s="118"/>
      <c r="Y66" s="118"/>
      <c r="Z66" s="118"/>
      <c r="AA66" s="118"/>
      <c r="AB66" s="118"/>
      <c r="AC66" s="131"/>
      <c r="AE66" s="132"/>
      <c r="AF66" s="132"/>
    </row>
    <row r="67" spans="1:32" ht="15.95" customHeight="1">
      <c r="A67" s="120"/>
      <c r="B67" s="121"/>
      <c r="C67" s="121"/>
      <c r="D67" s="122"/>
      <c r="E67" s="244"/>
      <c r="F67" s="244"/>
      <c r="G67" s="244"/>
      <c r="H67" s="244"/>
      <c r="I67" s="244"/>
      <c r="J67" s="244"/>
      <c r="K67" s="244"/>
      <c r="L67" s="244"/>
      <c r="M67" s="244"/>
      <c r="N67" s="244"/>
      <c r="O67" s="244"/>
      <c r="P67" s="244"/>
      <c r="Q67" s="244"/>
      <c r="R67" s="244"/>
      <c r="S67" s="121"/>
      <c r="T67" s="121"/>
      <c r="U67" s="121"/>
      <c r="V67" s="121"/>
      <c r="W67" s="121"/>
      <c r="X67" s="121"/>
      <c r="Y67" s="121"/>
      <c r="Z67" s="121"/>
      <c r="AA67" s="121"/>
      <c r="AB67" s="121"/>
      <c r="AC67" s="133"/>
      <c r="AE67" s="132"/>
      <c r="AF67" s="132"/>
    </row>
    <row r="68" spans="1:32" ht="15.95" customHeight="1">
      <c r="A68" s="120"/>
      <c r="B68" s="121"/>
      <c r="C68" s="121"/>
      <c r="D68" s="122"/>
      <c r="E68" s="244"/>
      <c r="F68" s="244"/>
      <c r="G68" s="244"/>
      <c r="H68" s="244"/>
      <c r="I68" s="244"/>
      <c r="J68" s="244"/>
      <c r="K68" s="244"/>
      <c r="L68" s="244"/>
      <c r="M68" s="244"/>
      <c r="N68" s="244"/>
      <c r="O68" s="244"/>
      <c r="P68" s="244"/>
      <c r="Q68" s="244"/>
      <c r="R68" s="244"/>
      <c r="S68" s="121"/>
      <c r="T68" s="121"/>
      <c r="U68" s="121"/>
      <c r="V68" s="121"/>
      <c r="W68" s="121"/>
      <c r="X68" s="121"/>
      <c r="Y68" s="121"/>
      <c r="Z68" s="121"/>
      <c r="AA68" s="121"/>
      <c r="AB68" s="121"/>
      <c r="AC68" s="133"/>
      <c r="AE68" s="132"/>
      <c r="AF68" s="132"/>
    </row>
    <row r="69" spans="1:32" ht="15.95" customHeight="1">
      <c r="A69" s="124"/>
      <c r="B69" s="121" t="s">
        <v>14</v>
      </c>
      <c r="C69" s="121"/>
      <c r="D69" s="122"/>
      <c r="E69" s="244"/>
      <c r="F69" s="244"/>
      <c r="G69" s="244"/>
      <c r="H69" s="244"/>
      <c r="I69" s="244"/>
      <c r="J69" s="244"/>
      <c r="K69" s="244"/>
      <c r="L69" s="244"/>
      <c r="M69" s="244"/>
      <c r="N69" s="244"/>
      <c r="O69" s="244"/>
      <c r="P69" s="244"/>
      <c r="Q69" s="244"/>
      <c r="R69" s="244"/>
      <c r="S69" s="121"/>
      <c r="T69" s="121"/>
      <c r="U69" s="121"/>
      <c r="V69" s="121"/>
      <c r="W69" s="121"/>
      <c r="X69" s="121"/>
      <c r="Y69" s="121"/>
      <c r="Z69" s="121"/>
      <c r="AA69" s="121"/>
      <c r="AB69" s="121"/>
      <c r="AC69" s="133"/>
      <c r="AE69" s="132"/>
      <c r="AF69" s="132"/>
    </row>
    <row r="70" spans="1:32">
      <c r="A70" s="124"/>
      <c r="B70" s="125" t="s">
        <v>103</v>
      </c>
      <c r="C70" s="125"/>
      <c r="D70" s="126"/>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33"/>
      <c r="AE70" s="132"/>
      <c r="AF70" s="132"/>
    </row>
    <row r="71" spans="1:32">
      <c r="A71" s="124"/>
      <c r="B71" s="125" t="s">
        <v>127</v>
      </c>
      <c r="C71" s="125"/>
      <c r="D71" s="126"/>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33"/>
      <c r="AE71" s="132"/>
      <c r="AF71" s="132"/>
    </row>
    <row r="72" spans="1:32">
      <c r="A72" s="124"/>
      <c r="B72" s="152" t="str">
        <f>$D$1</f>
        <v>SMK TAMAN ANTARABANGSA</v>
      </c>
      <c r="C72" s="127"/>
      <c r="D72" s="123"/>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33"/>
      <c r="AE72" s="132"/>
      <c r="AF72" s="132"/>
    </row>
    <row r="73" spans="1:32">
      <c r="A73" s="120"/>
      <c r="B73" s="121"/>
      <c r="C73" s="121"/>
      <c r="D73" s="122"/>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33"/>
      <c r="AE73" s="132"/>
      <c r="AF73" s="132"/>
    </row>
    <row r="74" spans="1:32">
      <c r="A74" s="120"/>
      <c r="B74" s="121"/>
      <c r="C74" s="121"/>
      <c r="D74" s="122"/>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33"/>
      <c r="AE74" s="132"/>
      <c r="AF74" s="132"/>
    </row>
    <row r="75" spans="1:32">
      <c r="A75" s="120"/>
      <c r="B75" s="121"/>
      <c r="C75" s="121"/>
      <c r="D75" s="122"/>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33"/>
      <c r="AE75" s="132"/>
      <c r="AF75" s="132"/>
    </row>
    <row r="76" spans="1:32">
      <c r="A76" s="120"/>
      <c r="B76" s="121"/>
      <c r="C76" s="121"/>
      <c r="D76" s="122"/>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33"/>
      <c r="AE76" s="132"/>
      <c r="AF76" s="132"/>
    </row>
    <row r="77" spans="1:32">
      <c r="A77" s="128"/>
      <c r="B77" s="129"/>
      <c r="C77" s="129"/>
      <c r="D77" s="130"/>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34"/>
      <c r="AE77" s="132"/>
      <c r="AF77" s="132"/>
    </row>
    <row r="78" spans="1:32">
      <c r="AE78" s="132"/>
      <c r="AF78" s="132"/>
    </row>
    <row r="79" spans="1:32">
      <c r="AE79" s="132"/>
      <c r="AF79" s="132"/>
    </row>
    <row r="80" spans="1:32">
      <c r="AE80" s="132"/>
      <c r="AF80" s="132"/>
    </row>
    <row r="81" spans="31:32">
      <c r="AE81" s="132"/>
      <c r="AF81" s="132"/>
    </row>
    <row r="82" spans="31:32">
      <c r="AE82" s="132"/>
      <c r="AF82" s="132"/>
    </row>
    <row r="83" spans="31:32">
      <c r="AE83" s="132"/>
      <c r="AF83" s="132"/>
    </row>
    <row r="84" spans="31:32">
      <c r="AE84" s="132"/>
      <c r="AF84" s="132"/>
    </row>
    <row r="85" spans="31:32">
      <c r="AE85" s="132"/>
      <c r="AF85" s="132"/>
    </row>
    <row r="86" spans="31:32">
      <c r="AE86" s="132"/>
      <c r="AF86" s="132"/>
    </row>
    <row r="87" spans="31:32">
      <c r="AE87" s="132"/>
      <c r="AF87" s="132"/>
    </row>
    <row r="88" spans="31:32">
      <c r="AE88" s="132"/>
      <c r="AF88" s="132"/>
    </row>
    <row r="89" spans="31:32">
      <c r="AE89" s="132"/>
      <c r="AF89" s="132"/>
    </row>
    <row r="90" spans="31:32">
      <c r="AE90" s="132"/>
      <c r="AF90" s="132"/>
    </row>
    <row r="91" spans="31:32">
      <c r="AE91" s="132"/>
      <c r="AF91" s="132"/>
    </row>
    <row r="92" spans="31:32">
      <c r="AE92" s="132"/>
      <c r="AF92" s="132"/>
    </row>
    <row r="93" spans="31:32">
      <c r="AE93" s="132"/>
      <c r="AF93" s="132"/>
    </row>
    <row r="94" spans="31:32">
      <c r="AE94" s="132"/>
      <c r="AF94" s="132"/>
    </row>
    <row r="95" spans="31:32">
      <c r="AE95" s="132"/>
      <c r="AF95" s="132"/>
    </row>
    <row r="96" spans="31:32">
      <c r="AE96" s="132"/>
      <c r="AF96" s="132"/>
    </row>
    <row r="97" spans="31:32">
      <c r="AE97" s="132"/>
      <c r="AF97" s="132"/>
    </row>
    <row r="98" spans="31:32">
      <c r="AE98" s="132"/>
      <c r="AF98" s="132"/>
    </row>
    <row r="99" spans="31:32">
      <c r="AE99" s="132"/>
      <c r="AF99" s="132"/>
    </row>
    <row r="100" spans="31:32">
      <c r="AE100" s="132"/>
      <c r="AF100" s="132"/>
    </row>
    <row r="101" spans="31:32">
      <c r="AE101" s="132"/>
      <c r="AF101" s="132"/>
    </row>
    <row r="102" spans="31:32">
      <c r="AE102" s="132"/>
      <c r="AF102" s="132"/>
    </row>
    <row r="103" spans="31:32">
      <c r="AE103" s="132"/>
      <c r="AF103" s="132"/>
    </row>
    <row r="104" spans="31:32">
      <c r="AE104" s="132"/>
      <c r="AF104" s="132"/>
    </row>
    <row r="105" spans="31:32"/>
    <row r="106" spans="31:32"/>
    <row r="107" spans="31:32"/>
    <row r="108" spans="31:32"/>
    <row r="109" spans="31:32"/>
    <row r="110" spans="31:32"/>
    <row r="111" spans="31:32"/>
    <row r="112" spans="31:32"/>
    <row r="113"/>
    <row r="114"/>
    <row r="115"/>
    <row r="116"/>
    <row r="117"/>
    <row r="118"/>
    <row r="119"/>
    <row r="120"/>
    <row r="121"/>
    <row r="122"/>
    <row r="123"/>
    <row r="124"/>
    <row r="125"/>
    <row r="126"/>
    <row r="127"/>
    <row r="128"/>
    <row r="129"/>
    <row r="130"/>
    <row r="131"/>
    <row r="132"/>
    <row r="133"/>
    <row r="134"/>
    <row r="135"/>
  </sheetData>
  <mergeCells count="12">
    <mergeCell ref="E67:R67"/>
    <mergeCell ref="E68:R68"/>
    <mergeCell ref="E69:R69"/>
    <mergeCell ref="A9:A11"/>
    <mergeCell ref="B9:B11"/>
    <mergeCell ref="C9:C11"/>
    <mergeCell ref="D9:D11"/>
    <mergeCell ref="AC9:AC11"/>
    <mergeCell ref="E9:G10"/>
    <mergeCell ref="H9:I10"/>
    <mergeCell ref="J9:K10"/>
    <mergeCell ref="E66:R66"/>
  </mergeCells>
  <dataValidations count="1">
    <dataValidation type="whole" allowBlank="1" showErrorMessage="1" errorTitle="TAHAP PENGUASAAN" error="SILA ISIKAN TAHAP PENGUASAAN YANG BETUL!" sqref="E12:AC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49"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9</xdr:col>
                    <xdr:colOff>609600</xdr:colOff>
                    <xdr:row>5</xdr:row>
                    <xdr:rowOff>9525</xdr:rowOff>
                  </from>
                  <to>
                    <xdr:col>10</xdr:col>
                    <xdr:colOff>66675</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9</xdr:col>
                    <xdr:colOff>609600</xdr:colOff>
                    <xdr:row>6</xdr:row>
                    <xdr:rowOff>9525</xdr:rowOff>
                  </from>
                  <to>
                    <xdr:col>10</xdr:col>
                    <xdr:colOff>57150</xdr:colOff>
                    <xdr:row>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F24" sqref="F24"/>
    </sheetView>
  </sheetViews>
  <sheetFormatPr defaultRowHeight="16.5" zeroHeight="1"/>
  <cols>
    <col min="1" max="1" width="3.5703125" style="1" customWidth="1"/>
    <col min="2" max="2" width="13.7109375" style="42" customWidth="1"/>
    <col min="3" max="3" width="8.28515625" style="42" customWidth="1"/>
    <col min="4" max="4" width="23.140625" style="42" customWidth="1"/>
    <col min="5" max="5" width="13.7109375" style="42" customWidth="1"/>
    <col min="6" max="6" width="94.7109375" style="42" customWidth="1"/>
    <col min="7" max="7" width="4.28515625" style="44" customWidth="1"/>
    <col min="8" max="8" width="12.5703125" style="45"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1" customFormat="1" ht="21" customHeight="1">
      <c r="A1" s="46"/>
      <c r="B1" s="274" t="str">
        <f>'REKOD PRESTASI MURID'!$D$1</f>
        <v>SMK TAMAN ANTARABANGSA</v>
      </c>
      <c r="C1" s="274"/>
      <c r="D1" s="274"/>
      <c r="E1" s="274"/>
      <c r="F1" s="274"/>
      <c r="G1" s="46"/>
      <c r="H1" s="45"/>
    </row>
    <row r="2" spans="1:11" s="41" customFormat="1" ht="21" customHeight="1">
      <c r="A2" s="46"/>
      <c r="B2" s="274" t="str">
        <f>'REKOD PRESTASI MURID'!$D$2</f>
        <v>BUKIT ANTARABANGSA</v>
      </c>
      <c r="C2" s="274"/>
      <c r="D2" s="274"/>
      <c r="E2" s="274"/>
      <c r="F2" s="274"/>
      <c r="G2" s="46"/>
      <c r="H2" s="45"/>
    </row>
    <row r="3" spans="1:11" s="41" customFormat="1" ht="21" customHeight="1">
      <c r="A3" s="46"/>
      <c r="B3" s="274" t="str">
        <f>'REKOD PRESTASI MURID'!$D$3</f>
        <v>KUALA LUMPUR</v>
      </c>
      <c r="C3" s="274"/>
      <c r="D3" s="274"/>
      <c r="E3" s="274"/>
      <c r="F3" s="274"/>
      <c r="G3" s="46"/>
      <c r="H3" s="45"/>
    </row>
    <row r="4" spans="1:11" s="41" customFormat="1" ht="21" customHeight="1">
      <c r="A4" s="47"/>
      <c r="B4" s="275">
        <f>'REKOD PRESTASI MURID'!$D$4</f>
        <v>43740</v>
      </c>
      <c r="C4" s="275"/>
      <c r="D4" s="275"/>
      <c r="E4" s="275"/>
      <c r="F4" s="275"/>
      <c r="G4" s="47"/>
      <c r="H4" s="250" t="s">
        <v>15</v>
      </c>
      <c r="I4" s="250"/>
      <c r="J4" s="250"/>
    </row>
    <row r="5" spans="1:11">
      <c r="A5" s="7"/>
      <c r="B5" s="7"/>
      <c r="C5" s="7"/>
      <c r="D5" s="7"/>
      <c r="E5" s="7"/>
      <c r="F5" s="7"/>
      <c r="G5" s="7"/>
      <c r="H5" s="48"/>
      <c r="I5" s="83"/>
      <c r="J5" s="83"/>
    </row>
    <row r="6" spans="1:11" ht="18.75">
      <c r="A6" s="7"/>
      <c r="B6" s="49" t="str">
        <f>'REKOD PRESTASI MURID'!$A$7</f>
        <v>SAINS TAMBAHAN</v>
      </c>
      <c r="C6" s="7"/>
      <c r="D6" s="7"/>
      <c r="E6" s="7"/>
      <c r="F6" s="7"/>
      <c r="G6" s="7"/>
      <c r="H6" s="48"/>
      <c r="I6" s="84">
        <v>1</v>
      </c>
      <c r="J6" s="83"/>
    </row>
    <row r="7" spans="1:11">
      <c r="A7" s="7"/>
      <c r="B7" s="7"/>
      <c r="C7" s="7"/>
      <c r="D7" s="7"/>
      <c r="E7" s="7"/>
      <c r="F7" s="7"/>
      <c r="G7" s="7"/>
      <c r="H7" s="50">
        <v>1</v>
      </c>
      <c r="I7" s="50" t="str">
        <f>'REKOD PRESTASI MURID'!B12</f>
        <v>AHMAD ADLI BIN ALI</v>
      </c>
      <c r="J7" s="50" t="str">
        <f t="shared" ref="J7:J23" si="0">IF(I7=0,"",H7&amp;"  "&amp;I7)</f>
        <v>1  AHMAD ADLI BIN ALI</v>
      </c>
      <c r="K7" s="1">
        <f>'REKOD PRESTASI MURID'!AH12</f>
        <v>1</v>
      </c>
    </row>
    <row r="8" spans="1:11">
      <c r="A8" s="7"/>
      <c r="B8" s="252" t="s">
        <v>16</v>
      </c>
      <c r="C8" s="253"/>
      <c r="D8" s="51" t="str">
        <f>VLOOKUP($I$6,H7:J68,2)</f>
        <v>AHMAD ADLI BIN ALI</v>
      </c>
      <c r="E8" s="52"/>
      <c r="F8" s="18"/>
      <c r="G8" s="7"/>
      <c r="H8" s="50">
        <v>2</v>
      </c>
      <c r="I8" s="50" t="str">
        <f>'REKOD PRESTASI MURID'!B13</f>
        <v>AHMAD ISWAZIR BIN KAMARUDDIN ALI</v>
      </c>
      <c r="J8" s="50" t="str">
        <f t="shared" si="0"/>
        <v>2  AHMAD ISWAZIR BIN KAMARUDDIN ALI</v>
      </c>
      <c r="K8" s="1" t="str">
        <f>'REKOD PRESTASI MURID'!K6</f>
        <v>Pentaksiran Pertengahan Tahun</v>
      </c>
    </row>
    <row r="9" spans="1:11">
      <c r="A9" s="7"/>
      <c r="B9" s="255" t="s">
        <v>17</v>
      </c>
      <c r="C9" s="256"/>
      <c r="D9" s="55">
        <f>VLOOKUP($I$6,'REKOD PRESTASI MURID'!$A$12:$D$65,3)</f>
        <v>40307162521</v>
      </c>
      <c r="E9" s="56"/>
      <c r="F9" s="18"/>
      <c r="G9" s="7"/>
      <c r="H9" s="50">
        <v>3</v>
      </c>
      <c r="I9" s="50" t="str">
        <f>'REKOD PRESTASI MURID'!B14</f>
        <v>ARINA ARISSA BINTI MUSA</v>
      </c>
      <c r="J9" s="50" t="str">
        <f t="shared" si="0"/>
        <v>3  ARINA ARISSA BINTI MUSA</v>
      </c>
      <c r="K9" s="1" t="str">
        <f>'REKOD PRESTASI MURID'!K7</f>
        <v>Pentaksiran Akhir tahun</v>
      </c>
    </row>
    <row r="10" spans="1:11">
      <c r="A10" s="7"/>
      <c r="B10" s="255" t="s">
        <v>18</v>
      </c>
      <c r="C10" s="256"/>
      <c r="D10" s="57" t="str">
        <f>VLOOKUP($I$6,'REKOD PRESTASI MURID'!$A$12:$D$65,4)</f>
        <v>L</v>
      </c>
      <c r="E10" s="58"/>
      <c r="F10" s="18"/>
      <c r="G10" s="7"/>
      <c r="H10" s="50">
        <v>4</v>
      </c>
      <c r="I10" s="50" t="str">
        <f>'REKOD PRESTASI MURID'!B15</f>
        <v>AZALI BIN MOHD GHAZI</v>
      </c>
      <c r="J10" s="50" t="str">
        <f t="shared" si="0"/>
        <v>4  AZALI BIN MOHD GHAZI</v>
      </c>
    </row>
    <row r="11" spans="1:11">
      <c r="A11" s="7"/>
      <c r="B11" s="255" t="s">
        <v>19</v>
      </c>
      <c r="C11" s="256"/>
      <c r="D11" s="57" t="str">
        <f>'REKOD PRESTASI MURID'!D7</f>
        <v>TINGKATAN 4</v>
      </c>
      <c r="E11" s="58"/>
      <c r="F11" s="18"/>
      <c r="G11" s="7"/>
      <c r="H11" s="50">
        <v>5</v>
      </c>
      <c r="I11" s="50" t="str">
        <f>'REKOD PRESTASI MURID'!B16</f>
        <v>AZWAN BIN MUSAHAR</v>
      </c>
      <c r="J11" s="50" t="str">
        <f t="shared" si="0"/>
        <v>5  AZWAN BIN MUSAHAR</v>
      </c>
    </row>
    <row r="12" spans="1:11">
      <c r="A12" s="7"/>
      <c r="B12" s="53" t="s">
        <v>20</v>
      </c>
      <c r="C12" s="54"/>
      <c r="D12" s="57" t="str">
        <f>'REKOD PRESTASI MURID'!$D$6</f>
        <v>EN. AHMAD HASHIM MOKTAR</v>
      </c>
      <c r="E12" s="58"/>
      <c r="F12" s="18"/>
      <c r="G12" s="7"/>
      <c r="H12" s="50">
        <v>6</v>
      </c>
      <c r="I12" s="50" t="str">
        <f>'REKOD PRESTASI MURID'!B17</f>
        <v>CHAN KOK MENG</v>
      </c>
      <c r="J12" s="50" t="str">
        <f t="shared" si="0"/>
        <v>6  CHAN KOK MENG</v>
      </c>
      <c r="K12" s="81"/>
    </row>
    <row r="13" spans="1:11">
      <c r="A13" s="7"/>
      <c r="B13" s="257" t="s">
        <v>21</v>
      </c>
      <c r="C13" s="258"/>
      <c r="D13" s="138">
        <f>B4</f>
        <v>43740</v>
      </c>
      <c r="E13" s="59"/>
      <c r="F13" s="18"/>
      <c r="G13" s="7"/>
      <c r="H13" s="50">
        <v>7</v>
      </c>
      <c r="I13" s="50" t="str">
        <f>'REKOD PRESTASI MURID'!B18</f>
        <v>CHONG WEY LOON</v>
      </c>
      <c r="J13" s="50" t="str">
        <f t="shared" si="0"/>
        <v>7  CHONG WEY LOON</v>
      </c>
    </row>
    <row r="14" spans="1:11">
      <c r="A14" s="7"/>
      <c r="B14" s="18"/>
      <c r="C14" s="18"/>
      <c r="D14" s="18"/>
      <c r="E14" s="60"/>
      <c r="F14" s="18"/>
      <c r="G14" s="7"/>
      <c r="H14" s="50">
        <v>8</v>
      </c>
      <c r="I14" s="50" t="str">
        <f>'REKOD PRESTASI MURID'!B19</f>
        <v>DANIAL IRISH BIN DANIAL RUDIN</v>
      </c>
      <c r="J14" s="50" t="str">
        <f t="shared" si="0"/>
        <v>8  DANIAL IRISH BIN DANIAL RUDIN</v>
      </c>
    </row>
    <row r="15" spans="1:11" ht="22.5" customHeight="1">
      <c r="A15" s="7"/>
      <c r="B15" s="267" t="s">
        <v>22</v>
      </c>
      <c r="C15" s="267"/>
      <c r="D15" s="267"/>
      <c r="E15" s="261">
        <f>'REKOD PRESTASI MURID'!AC12</f>
        <v>4</v>
      </c>
      <c r="F15" s="265" t="str">
        <f>UPPER(IF(K7=1,K8,K9))</f>
        <v>PENTAKSIRAN PERTENGAHAN TAHUN</v>
      </c>
      <c r="G15" s="7"/>
      <c r="H15" s="50">
        <v>9</v>
      </c>
      <c r="I15" s="50" t="str">
        <f>'REKOD PRESTASI MURID'!B20</f>
        <v>FARIDAH BINTI RAMLAN</v>
      </c>
      <c r="J15" s="50" t="str">
        <f t="shared" si="0"/>
        <v>9  FARIDAH BINTI RAMLAN</v>
      </c>
    </row>
    <row r="16" spans="1:11" ht="22.5" customHeight="1">
      <c r="A16" s="7"/>
      <c r="B16" s="268"/>
      <c r="C16" s="268"/>
      <c r="D16" s="268"/>
      <c r="E16" s="261"/>
      <c r="F16" s="266"/>
      <c r="G16" s="7"/>
      <c r="H16" s="50">
        <v>10</v>
      </c>
      <c r="I16" s="50" t="str">
        <f>'REKOD PRESTASI MURID'!B21</f>
        <v>HAFIZ BIN BAHAROM</v>
      </c>
      <c r="J16" s="50" t="str">
        <f t="shared" si="0"/>
        <v>10  HAFIZ BIN BAHAROM</v>
      </c>
    </row>
    <row r="17" spans="1:10" ht="41.25" customHeight="1">
      <c r="A17" s="7"/>
      <c r="B17" s="259" t="s">
        <v>23</v>
      </c>
      <c r="C17" s="259"/>
      <c r="D17" s="260"/>
      <c r="E17" s="262" t="str">
        <f>IF(E15="","Tahap Penguasaan Keseluruhan hanya dilaporkan pada pentaksiran akhir tahun sahaja",VLOOKUP(E15,'DATA PERNYATAAN TAHAP PGUASAAN '!A197:B202,2))</f>
        <v>Baik</v>
      </c>
      <c r="F17" s="263"/>
      <c r="G17" s="7"/>
      <c r="H17" s="50">
        <v>11</v>
      </c>
      <c r="I17" s="50" t="str">
        <f>'REKOD PRESTASI MURID'!B22</f>
        <v>HALIM BIN HARUN</v>
      </c>
      <c r="J17" s="50" t="str">
        <f t="shared" si="0"/>
        <v>11  HALIM BIN HARUN</v>
      </c>
    </row>
    <row r="18" spans="1:10">
      <c r="A18" s="7"/>
      <c r="B18" s="6"/>
      <c r="C18" s="6"/>
      <c r="D18" s="6"/>
      <c r="E18" s="6"/>
      <c r="F18" s="6"/>
      <c r="G18" s="7"/>
      <c r="H18" s="50">
        <v>12</v>
      </c>
      <c r="I18" s="50" t="str">
        <f>'REKOD PRESTASI MURID'!B23</f>
        <v>HARLENI  BINTI  ARIF</v>
      </c>
      <c r="J18" s="50" t="str">
        <f t="shared" si="0"/>
        <v>12  HARLENI  BINTI  ARIF</v>
      </c>
    </row>
    <row r="19" spans="1:10" ht="40.5" customHeight="1">
      <c r="A19" s="7"/>
      <c r="B19" s="229" t="s">
        <v>4</v>
      </c>
      <c r="C19" s="276" t="s">
        <v>153</v>
      </c>
      <c r="D19" s="277"/>
      <c r="E19" s="230" t="s">
        <v>24</v>
      </c>
      <c r="F19" s="61" t="s">
        <v>25</v>
      </c>
      <c r="G19" s="7"/>
      <c r="H19" s="50">
        <v>13</v>
      </c>
      <c r="I19" s="50" t="str">
        <f>'REKOD PRESTASI MURID'!B24</f>
        <v>HARLINA BINTI SARIP</v>
      </c>
      <c r="J19" s="50" t="str">
        <f t="shared" si="0"/>
        <v>13  HARLINA BINTI SARIP</v>
      </c>
    </row>
    <row r="20" spans="1:10" ht="65.25" customHeight="1">
      <c r="A20" s="7"/>
      <c r="B20" s="272"/>
      <c r="C20" s="269"/>
      <c r="D20" s="62" t="str">
        <f>'REKOD PRESTASI MURID'!$E$11</f>
        <v>PENYELENGGARAAN DAN KESINAMBUNGAN HIDUP</v>
      </c>
      <c r="E20" s="63">
        <f>VLOOKUP($I$6,'REKOD PRESTASI MURID'!$A$12:$AC$65,5)</f>
        <v>4</v>
      </c>
      <c r="F20" s="64" t="str">
        <f>VLOOKUP(E20,'DATA PERNYATAAN TAHAP PGUASAAN '!A5:B10,2)</f>
        <v>Menganalisis pengetahuan mengenai teknologi hijau dalam melestarikan alam/ genetik/ sokongan, pergerakan dan pertumbuhan/ koordinasi badan dalam konteks penyelesaian masalah mengenai kejadian atau fenomena alam.</v>
      </c>
      <c r="G20" s="7"/>
      <c r="H20" s="50">
        <v>15</v>
      </c>
      <c r="I20" s="50" t="str">
        <f>'REKOD PRESTASI MURID'!B26</f>
        <v>IRWAN HASHIM BIN MOHD SUHAILY</v>
      </c>
      <c r="J20" s="50" t="str">
        <f t="shared" si="0"/>
        <v>15  IRWAN HASHIM BIN MOHD SUHAILY</v>
      </c>
    </row>
    <row r="21" spans="1:10" ht="66" customHeight="1">
      <c r="A21" s="7"/>
      <c r="B21" s="272"/>
      <c r="C21" s="269"/>
      <c r="D21" s="62" t="str">
        <f>'REKOD PRESTASI MURID'!$F$11</f>
        <v>PENEROKAAN UNSUR DALAM ALAM</v>
      </c>
      <c r="E21" s="63">
        <f>VLOOKUP($I$6,'REKOD PRESTASI MURID'!$A$12:$AC$65,6)</f>
        <v>5</v>
      </c>
      <c r="F21" s="64" t="str">
        <f>VLOOKUP(E21,'DATA PERNYATAAN TAHAP PGUASAAN '!A13:B18,2)</f>
        <v>Menilai pengetahuan mengenai keelektrikan dan kemagnetan/ tenaga dan kuasa/ keradioaktifan dalam konteks penyelesaian masalah dan membuat keputusan untuk melaksanakan satu tugasan.</v>
      </c>
      <c r="G21" s="7"/>
      <c r="H21" s="50">
        <v>16</v>
      </c>
      <c r="I21" s="50" t="str">
        <f>'REKOD PRESTASI MURID'!B27</f>
        <v>ISMAIL ALIFF BIN AZIZ</v>
      </c>
      <c r="J21" s="50" t="str">
        <f t="shared" si="0"/>
        <v>16  ISMAIL ALIFF BIN AZIZ</v>
      </c>
    </row>
    <row r="22" spans="1:10" ht="66" customHeight="1">
      <c r="A22" s="7"/>
      <c r="B22" s="272"/>
      <c r="C22" s="270"/>
      <c r="D22" s="62" t="str">
        <f>'REKOD PRESTASI MURID'!$G$11</f>
        <v>TENAGA DAN KELESTARIAN HIDUP</v>
      </c>
      <c r="E22" s="63">
        <f>VLOOKUP($I$6,'REKOD PRESTASI MURID'!$A$12:$AC$65,7)</f>
        <v>4</v>
      </c>
      <c r="F22" s="64" t="str">
        <f>VLOOKUP(E22,'DATA PERNYATAAN TAHAP PGUASAAN '!A21:B26,2)</f>
        <v>Menganalisis pengetahuan mengenai cuaca angkasa/ penerokaan angkasa lepas dalam konteks penyelesaian masalah mengenai kejadian atau fenomena alam.</v>
      </c>
      <c r="G22" s="7"/>
      <c r="H22" s="50">
        <v>17</v>
      </c>
      <c r="I22" s="50" t="str">
        <f>'REKOD PRESTASI MURID'!B28</f>
        <v>JAMIL BIN JAMALUDIN</v>
      </c>
      <c r="J22" s="50" t="str">
        <f t="shared" si="0"/>
        <v>17  JAMIL BIN JAMALUDIN</v>
      </c>
    </row>
    <row r="23" spans="1:10" ht="126" customHeight="1">
      <c r="A23" s="7"/>
      <c r="B23" s="272"/>
      <c r="C23" s="271" t="s">
        <v>114</v>
      </c>
      <c r="D23" s="62" t="str">
        <f>'REKOD PRESTASI MURID'!$H$11</f>
        <v>PENGGAL PERTAMA</v>
      </c>
      <c r="E23" s="63">
        <f>VLOOKUP($I$6,'REKOD PRESTASI MURID'!$A$12:$AC$65,8)</f>
        <v>4</v>
      </c>
      <c r="F23" s="64" t="str">
        <f>VLOOKUP(E23,'DATA PERNYATAAN TAHAP PGUASAAN '!A29:B34,2)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3" s="7"/>
      <c r="H23" s="50">
        <v>18</v>
      </c>
      <c r="I23" s="50" t="str">
        <f>'REKOD PRESTASI MURID'!B29</f>
        <v>KAMARIAH BINTI YASSIN</v>
      </c>
      <c r="J23" s="50" t="str">
        <f t="shared" si="0"/>
        <v>18  KAMARIAH BINTI YASSIN</v>
      </c>
    </row>
    <row r="24" spans="1:10" ht="126" customHeight="1">
      <c r="A24" s="7"/>
      <c r="B24" s="272"/>
      <c r="C24" s="270"/>
      <c r="D24" s="62" t="str">
        <f>'REKOD PRESTASI MURID'!$I$11</f>
        <v>PENGGAL KEDUA</v>
      </c>
      <c r="E24" s="63">
        <f>VLOOKUP($I$6,'REKOD PRESTASI MURID'!$A$12:$AC$65,9)</f>
        <v>4</v>
      </c>
      <c r="F24" s="64" t="str">
        <f>VLOOKUP(E24,'DATA PERNYATAAN TAHAP PGUASAAN '!A37:B42,2)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4" s="7"/>
      <c r="H24" s="50">
        <v>19</v>
      </c>
      <c r="I24" s="50" t="str">
        <f>'REKOD PRESTASI MURID'!B30</f>
        <v>KARIM DANISH BIN ABU BAKAR</v>
      </c>
      <c r="J24" s="50" t="str">
        <f t="shared" ref="J24:J29" si="1">IF(I24=0,"",H24&amp;"  "&amp;I24)</f>
        <v>19  KARIM DANISH BIN ABU BAKAR</v>
      </c>
    </row>
    <row r="25" spans="1:10" ht="102.75" customHeight="1">
      <c r="A25" s="7"/>
      <c r="B25" s="272"/>
      <c r="C25" s="271" t="s">
        <v>141</v>
      </c>
      <c r="D25" s="62" t="str">
        <f>'REKOD PRESTASI MURID'!$J$11</f>
        <v>PENGGAL PERTAMA</v>
      </c>
      <c r="E25" s="63">
        <f>VLOOKUP($I$6,'REKOD PRESTASI MURID'!$A$12:$AC$65,10)</f>
        <v>2</v>
      </c>
      <c r="F25" s="64" t="str">
        <f>VLOOKUP(E25,'DATA PERNYATAAN TAHAP PGUASAAN '!A45:B50,2)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5" s="7"/>
      <c r="H25" s="50">
        <v>20</v>
      </c>
      <c r="I25" s="50" t="str">
        <f>'REKOD PRESTASI MURID'!B31</f>
        <v>KHARIL YUSRI BIN TAHUR</v>
      </c>
      <c r="J25" s="50" t="str">
        <f t="shared" si="1"/>
        <v>20  KHARIL YUSRI BIN TAHUR</v>
      </c>
    </row>
    <row r="26" spans="1:10" ht="102.75" customHeight="1">
      <c r="A26" s="7"/>
      <c r="B26" s="273"/>
      <c r="C26" s="270"/>
      <c r="D26" s="62" t="str">
        <f>'REKOD PRESTASI MURID'!$K$11</f>
        <v>PENGGAL KEDUA</v>
      </c>
      <c r="E26" s="63">
        <f>VLOOKUP($I$6,'REKOD PRESTASI MURID'!$A$12:$AC$65,11)</f>
        <v>2</v>
      </c>
      <c r="F26" s="64" t="str">
        <f>VLOOKUP(E26,'DATA PERNYATAAN TAHAP PGUASAAN '!A53:B58,2)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6" s="7"/>
      <c r="H26" s="50">
        <v>21</v>
      </c>
      <c r="I26" s="50" t="str">
        <f>'REKOD PRESTASI MURID'!B32</f>
        <v xml:space="preserve">LAILATUL QARI BINTI KARIM </v>
      </c>
      <c r="J26" s="50" t="str">
        <f t="shared" si="1"/>
        <v xml:space="preserve">21  LAILATUL QARI BINTI KARIM </v>
      </c>
    </row>
    <row r="27" spans="1:10" ht="99.75" hidden="1" customHeight="1">
      <c r="A27" s="7"/>
      <c r="B27" s="156"/>
      <c r="C27" s="157"/>
      <c r="D27" s="62">
        <f>'REKOD PRESTASI MURID'!$L$11</f>
        <v>0</v>
      </c>
      <c r="E27" s="63">
        <f>VLOOKUP($I$6,'REKOD PRESTASI MURID'!$A$12:$AC$65,13)</f>
        <v>0</v>
      </c>
      <c r="F27" s="64" t="e">
        <f>VLOOKUP(E27,'DATA PERNYATAAN TAHAP PGUASAAN '!A61:B66,2)</f>
        <v>#N/A</v>
      </c>
      <c r="G27" s="7"/>
      <c r="H27" s="50">
        <v>22</v>
      </c>
      <c r="I27" s="50" t="str">
        <f>'REKOD PRESTASI MURID'!B33</f>
        <v>LIZA BINTI OTHMAN</v>
      </c>
      <c r="J27" s="50" t="str">
        <f t="shared" si="1"/>
        <v>22  LIZA BINTI OTHMAN</v>
      </c>
    </row>
    <row r="28" spans="1:10" ht="41.25" hidden="1" customHeight="1">
      <c r="A28" s="7"/>
      <c r="B28" s="156"/>
      <c r="C28" s="157"/>
      <c r="D28" s="62">
        <f>'REKOD PRESTASI MURID'!$M$11</f>
        <v>0</v>
      </c>
      <c r="E28" s="63">
        <f>VLOOKUP($I$6,'REKOD PRESTASI MURID'!$A$12:$AC$65,14)</f>
        <v>0</v>
      </c>
      <c r="F28" s="64" t="e">
        <f>VLOOKUP(E28,'DATA PERNYATAAN TAHAP PGUASAAN '!A69:B74,2)</f>
        <v>#N/A</v>
      </c>
      <c r="G28" s="7"/>
      <c r="H28" s="50">
        <v>23</v>
      </c>
      <c r="I28" s="50" t="str">
        <f>'REKOD PRESTASI MURID'!B34</f>
        <v>MOHD ESWARAN BIN EZWAN</v>
      </c>
      <c r="J28" s="50" t="str">
        <f t="shared" si="1"/>
        <v>23  MOHD ESWARAN BIN EZWAN</v>
      </c>
    </row>
    <row r="29" spans="1:10" hidden="1">
      <c r="A29" s="7"/>
      <c r="B29" s="158"/>
      <c r="C29" s="159"/>
      <c r="D29" s="62">
        <f>'REKOD PRESTASI MURID'!$N$11</f>
        <v>0</v>
      </c>
      <c r="E29" s="63">
        <f>VLOOKUP($I$6,'REKOD PRESTASI MURID'!$A$12:$AC$65,15)</f>
        <v>0</v>
      </c>
      <c r="F29" s="64" t="e">
        <f>VLOOKUP(E29,'DATA PERNYATAAN TAHAP PGUASAAN '!A77:B82,2)</f>
        <v>#N/A</v>
      </c>
      <c r="G29" s="7"/>
      <c r="H29" s="50">
        <v>24</v>
      </c>
      <c r="I29" s="50" t="str">
        <f>'REKOD PRESTASI MURID'!B35</f>
        <v>MOHD SHAZA BIN ABD. JALIL</v>
      </c>
      <c r="J29" s="50" t="str">
        <f t="shared" si="1"/>
        <v>24  MOHD SHAZA BIN ABD. JALIL</v>
      </c>
    </row>
    <row r="30" spans="1:10" hidden="1">
      <c r="A30" s="7"/>
      <c r="B30" s="156"/>
      <c r="C30" s="157"/>
      <c r="D30" s="62">
        <f>'REKOD PRESTASI MURID'!$O$11</f>
        <v>0</v>
      </c>
      <c r="E30" s="63">
        <f>VLOOKUP($I$6,'REKOD PRESTASI MURID'!$A$12:$AC$65,16)</f>
        <v>0</v>
      </c>
      <c r="F30" s="64" t="e">
        <f>VLOOKUP(E30,'DATA PERNYATAAN TAHAP PGUASAAN '!A85:B90,2)</f>
        <v>#N/A</v>
      </c>
      <c r="G30" s="7"/>
      <c r="H30" s="50">
        <v>25</v>
      </c>
      <c r="I30" s="50" t="str">
        <f>'REKOD PRESTASI MURID'!B36</f>
        <v>MUHD. NIZAM BIN KARIM JUNIOR</v>
      </c>
      <c r="J30" s="50" t="str">
        <f t="shared" ref="J30:J62" si="2">IF(I30=0,"",H30&amp;"  "&amp;I30)</f>
        <v>25  MUHD. NIZAM BIN KARIM JUNIOR</v>
      </c>
    </row>
    <row r="31" spans="1:10" hidden="1">
      <c r="A31" s="7"/>
      <c r="B31" s="65"/>
      <c r="C31" s="66"/>
      <c r="D31" s="62">
        <f>'REKOD PRESTASI MURID'!P$11</f>
        <v>0</v>
      </c>
      <c r="E31" s="63">
        <f>VLOOKUP($I$6,'REKOD PRESTASI MURID'!$A$12:$AC$65,17)</f>
        <v>0</v>
      </c>
      <c r="F31" s="64" t="e">
        <f>VLOOKUP(E31,'DATA PERNYATAAN TAHAP PGUASAAN '!A93:B98,2)</f>
        <v>#N/A</v>
      </c>
      <c r="G31" s="7"/>
      <c r="H31" s="50">
        <v>26</v>
      </c>
      <c r="I31" s="50" t="str">
        <f>'REKOD PRESTASI MURID'!B37</f>
        <v>NADIA BINTI HASHIM</v>
      </c>
      <c r="J31" s="50" t="str">
        <f t="shared" si="2"/>
        <v>26  NADIA BINTI HASHIM</v>
      </c>
    </row>
    <row r="32" spans="1:10" hidden="1">
      <c r="A32" s="7"/>
      <c r="B32" s="65"/>
      <c r="C32" s="66"/>
      <c r="D32" s="62">
        <f>'REKOD PRESTASI MURID'!$Q$11</f>
        <v>0</v>
      </c>
      <c r="E32" s="63">
        <f>VLOOKUP($I$6,'REKOD PRESTASI MURID'!$A$12:$AC$65,18)</f>
        <v>0</v>
      </c>
      <c r="F32" s="64" t="e">
        <f>VLOOKUP(E32,'DATA PERNYATAAN TAHAP PGUASAAN '!A101:B106,2)</f>
        <v>#N/A</v>
      </c>
      <c r="G32" s="7"/>
      <c r="H32" s="50">
        <v>27</v>
      </c>
      <c r="I32" s="50" t="str">
        <f>'REKOD PRESTASI MURID'!B38</f>
        <v>NAGENDRAN A/L MAGENDREN</v>
      </c>
      <c r="J32" s="50" t="str">
        <f t="shared" si="2"/>
        <v>27  NAGENDRAN A/L MAGENDREN</v>
      </c>
    </row>
    <row r="33" spans="1:10" hidden="1">
      <c r="A33" s="7"/>
      <c r="B33" s="65"/>
      <c r="C33" s="66"/>
      <c r="D33" s="62">
        <f>'REKOD PRESTASI MURID'!$R$11</f>
        <v>0</v>
      </c>
      <c r="E33" s="63">
        <f>VLOOKUP($I$6,'REKOD PRESTASI MURID'!$A$12:$AC$65,19)</f>
        <v>0</v>
      </c>
      <c r="F33" s="64" t="e">
        <f>VLOOKUP(E33,'DATA PERNYATAAN TAHAP PGUASAAN '!A109:B114,2)</f>
        <v>#N/A</v>
      </c>
      <c r="G33" s="7"/>
      <c r="H33" s="50">
        <v>28</v>
      </c>
      <c r="I33" s="50" t="str">
        <f>'REKOD PRESTASI MURID'!B39</f>
        <v>NAWI BIN RAZMAN</v>
      </c>
      <c r="J33" s="50" t="str">
        <f t="shared" si="2"/>
        <v>28  NAWI BIN RAZMAN</v>
      </c>
    </row>
    <row r="34" spans="1:10" hidden="1">
      <c r="A34" s="7"/>
      <c r="B34" s="65"/>
      <c r="C34" s="66"/>
      <c r="D34" s="62">
        <f>'REKOD PRESTASI MURID'!$S$11</f>
        <v>0</v>
      </c>
      <c r="E34" s="63">
        <f>VLOOKUP($I$6,'REKOD PRESTASI MURID'!$A$12:$AC$65,20)</f>
        <v>0</v>
      </c>
      <c r="F34" s="64" t="e">
        <f>VLOOKUP(E34,'DATA PERNYATAAN TAHAP PGUASAAN '!A117:B122,2)</f>
        <v>#N/A</v>
      </c>
      <c r="G34" s="7"/>
      <c r="H34" s="50">
        <v>29</v>
      </c>
      <c r="I34" s="50" t="str">
        <f>'REKOD PRESTASI MURID'!B40</f>
        <v>NINA QISTINA BINTI BAHAR</v>
      </c>
      <c r="J34" s="50" t="str">
        <f t="shared" si="2"/>
        <v>29  NINA QISTINA BINTI BAHAR</v>
      </c>
    </row>
    <row r="35" spans="1:10" hidden="1">
      <c r="A35" s="7"/>
      <c r="B35" s="65"/>
      <c r="C35" s="66"/>
      <c r="D35" s="62">
        <f>'REKOD PRESTASI MURID'!$T$11</f>
        <v>0</v>
      </c>
      <c r="E35" s="63">
        <f>VLOOKUP($I$6,'REKOD PRESTASI MURID'!$A$12:$AC$65,21)</f>
        <v>0</v>
      </c>
      <c r="F35" s="64" t="e">
        <f>VLOOKUP(E35,'DATA PERNYATAAN TAHAP PGUASAAN '!A125:B130,2)</f>
        <v>#N/A</v>
      </c>
      <c r="G35" s="7"/>
      <c r="H35" s="50">
        <v>30</v>
      </c>
      <c r="I35" s="50" t="str">
        <f>'REKOD PRESTASI MURID'!B41</f>
        <v>NUR QURSIAH BINTI HARIS</v>
      </c>
      <c r="J35" s="50" t="str">
        <f t="shared" si="2"/>
        <v>30  NUR QURSIAH BINTI HARIS</v>
      </c>
    </row>
    <row r="36" spans="1:10" hidden="1">
      <c r="A36" s="7"/>
      <c r="B36" s="65"/>
      <c r="C36" s="66"/>
      <c r="D36" s="62">
        <f>'REKOD PRESTASI MURID'!$U$11</f>
        <v>0</v>
      </c>
      <c r="E36" s="63">
        <f>VLOOKUP($I$6,'REKOD PRESTASI MURID'!$A$12:$AC$65,22)</f>
        <v>0</v>
      </c>
      <c r="F36" s="64" t="e">
        <f>VLOOKUP(E36,'DATA PERNYATAAN TAHAP PGUASAAN '!A133:B138,2)</f>
        <v>#N/A</v>
      </c>
      <c r="G36" s="7"/>
      <c r="H36" s="50">
        <v>31</v>
      </c>
      <c r="I36" s="50">
        <f>'REKOD PRESTASI MURID'!B42</f>
        <v>0</v>
      </c>
      <c r="J36" s="50" t="str">
        <f t="shared" si="2"/>
        <v/>
      </c>
    </row>
    <row r="37" spans="1:10" hidden="1">
      <c r="A37" s="7"/>
      <c r="B37" s="65"/>
      <c r="C37" s="66"/>
      <c r="D37" s="62">
        <f>'REKOD PRESTASI MURID'!$V$11</f>
        <v>0</v>
      </c>
      <c r="E37" s="63">
        <f>VLOOKUP($I$6,'REKOD PRESTASI MURID'!$A$12:$AC$65,23)</f>
        <v>0</v>
      </c>
      <c r="F37" s="64" t="e">
        <f>VLOOKUP(E37,'DATA PERNYATAAN TAHAP PGUASAAN '!A141:B146,2)</f>
        <v>#N/A</v>
      </c>
      <c r="G37" s="7"/>
      <c r="H37" s="50">
        <v>32</v>
      </c>
      <c r="I37" s="50">
        <f>'REKOD PRESTASI MURID'!B43</f>
        <v>0</v>
      </c>
      <c r="J37" s="50" t="str">
        <f t="shared" si="2"/>
        <v/>
      </c>
    </row>
    <row r="38" spans="1:10" hidden="1">
      <c r="A38" s="7"/>
      <c r="B38" s="65"/>
      <c r="C38" s="66"/>
      <c r="D38" s="62">
        <f>'REKOD PRESTASI MURID'!$W$11</f>
        <v>0</v>
      </c>
      <c r="E38" s="63">
        <f>VLOOKUP($I$6,'REKOD PRESTASI MURID'!$A$12:$AC$65,24)</f>
        <v>0</v>
      </c>
      <c r="F38" s="64" t="e">
        <f>VLOOKUP(E38,'DATA PERNYATAAN TAHAP PGUASAAN '!A149:B154,2)</f>
        <v>#N/A</v>
      </c>
      <c r="G38" s="7"/>
      <c r="H38" s="50">
        <v>33</v>
      </c>
      <c r="I38" s="50">
        <f>'REKOD PRESTASI MURID'!B44</f>
        <v>0</v>
      </c>
      <c r="J38" s="50" t="str">
        <f t="shared" si="2"/>
        <v/>
      </c>
    </row>
    <row r="39" spans="1:10" hidden="1">
      <c r="A39" s="7"/>
      <c r="B39" s="65"/>
      <c r="C39" s="66"/>
      <c r="D39" s="62">
        <f>'REKOD PRESTASI MURID'!$X$11</f>
        <v>0</v>
      </c>
      <c r="E39" s="63">
        <f>VLOOKUP($I$6,'REKOD PRESTASI MURID'!$A$12:$AC$65,25)</f>
        <v>0</v>
      </c>
      <c r="F39" s="64" t="e">
        <f>VLOOKUP(E39,'DATA PERNYATAAN TAHAP PGUASAAN '!A157:B162,2)</f>
        <v>#N/A</v>
      </c>
      <c r="G39" s="7"/>
      <c r="H39" s="50">
        <v>34</v>
      </c>
      <c r="I39" s="50">
        <f>'REKOD PRESTASI MURID'!B45</f>
        <v>0</v>
      </c>
      <c r="J39" s="50" t="str">
        <f t="shared" si="2"/>
        <v/>
      </c>
    </row>
    <row r="40" spans="1:10" hidden="1">
      <c r="A40" s="7"/>
      <c r="B40" s="65"/>
      <c r="C40" s="66"/>
      <c r="D40" s="62">
        <f>'REKOD PRESTASI MURID'!$Y$11</f>
        <v>0</v>
      </c>
      <c r="E40" s="63">
        <f>VLOOKUP($I$6,'REKOD PRESTASI MURID'!$A$12:$AC$65,26)</f>
        <v>0</v>
      </c>
      <c r="F40" s="64" t="e">
        <f>VLOOKUP(E40,'DATA PERNYATAAN TAHAP PGUASAAN '!A165:B170,2)</f>
        <v>#N/A</v>
      </c>
      <c r="G40" s="7"/>
      <c r="H40" s="50">
        <v>35</v>
      </c>
      <c r="I40" s="50">
        <f>'REKOD PRESTASI MURID'!B46</f>
        <v>0</v>
      </c>
      <c r="J40" s="50" t="str">
        <f t="shared" si="2"/>
        <v/>
      </c>
    </row>
    <row r="41" spans="1:10" hidden="1">
      <c r="A41" s="7"/>
      <c r="B41" s="65"/>
      <c r="C41" s="66"/>
      <c r="D41" s="62">
        <f>'REKOD PRESTASI MURID'!$Z$11</f>
        <v>0</v>
      </c>
      <c r="E41" s="63">
        <f>VLOOKUP($I$6,'REKOD PRESTASI MURID'!$A$12:$AC$65,27)</f>
        <v>0</v>
      </c>
      <c r="F41" s="64" t="e">
        <f>VLOOKUP(E41,'DATA PERNYATAAN TAHAP PGUASAAN '!A173:B178,2)</f>
        <v>#N/A</v>
      </c>
      <c r="G41" s="7"/>
      <c r="H41" s="50">
        <v>36</v>
      </c>
      <c r="I41" s="50">
        <f>'REKOD PRESTASI MURID'!B47</f>
        <v>0</v>
      </c>
      <c r="J41" s="50" t="str">
        <f t="shared" si="2"/>
        <v/>
      </c>
    </row>
    <row r="42" spans="1:10" hidden="1">
      <c r="A42" s="7"/>
      <c r="B42" s="65"/>
      <c r="C42" s="66"/>
      <c r="D42" s="62">
        <f>'REKOD PRESTASI MURID'!$AA$11</f>
        <v>0</v>
      </c>
      <c r="E42" s="63">
        <f>VLOOKUP($I$6,'REKOD PRESTASI MURID'!$A$12:$AC$65,28)</f>
        <v>0</v>
      </c>
      <c r="F42" s="64" t="e">
        <f>VLOOKUP(E42,'DATA PERNYATAAN TAHAP PGUASAAN '!A181:B186,2)</f>
        <v>#N/A</v>
      </c>
      <c r="G42" s="7"/>
      <c r="H42" s="50">
        <v>37</v>
      </c>
      <c r="I42" s="50">
        <f>'REKOD PRESTASI MURID'!B48</f>
        <v>0</v>
      </c>
      <c r="J42" s="50" t="str">
        <f t="shared" si="2"/>
        <v/>
      </c>
    </row>
    <row r="43" spans="1:10" hidden="1">
      <c r="A43" s="7"/>
      <c r="B43" s="67"/>
      <c r="C43" s="68"/>
      <c r="D43" s="62">
        <f>'REKOD PRESTASI MURID'!$AB$11</f>
        <v>0</v>
      </c>
      <c r="E43" s="63">
        <f>VLOOKUP($I$6,'REKOD PRESTASI MURID'!$A$12:$AC$65,29)</f>
        <v>4</v>
      </c>
      <c r="F43" s="64">
        <f>VLOOKUP(E43,'DATA PERNYATAAN TAHAP PGUASAAN '!A189:B194,2)</f>
        <v>0</v>
      </c>
      <c r="G43" s="7"/>
      <c r="H43" s="50">
        <v>38</v>
      </c>
      <c r="I43" s="50">
        <f>'REKOD PRESTASI MURID'!B49</f>
        <v>0</v>
      </c>
      <c r="J43" s="50" t="str">
        <f t="shared" si="2"/>
        <v/>
      </c>
    </row>
    <row r="44" spans="1:10" s="42" customFormat="1" ht="18">
      <c r="A44" s="7"/>
      <c r="B44" s="69"/>
      <c r="C44" s="69"/>
      <c r="D44" s="70"/>
      <c r="E44" s="71"/>
      <c r="F44" s="72"/>
      <c r="G44" s="7"/>
      <c r="H44" s="50">
        <v>39</v>
      </c>
      <c r="I44" s="50">
        <f>'REKOD PRESTASI MURID'!B50</f>
        <v>0</v>
      </c>
      <c r="J44" s="50" t="str">
        <f t="shared" si="2"/>
        <v/>
      </c>
    </row>
    <row r="45" spans="1:10" s="42" customFormat="1" ht="21.75" customHeight="1">
      <c r="A45" s="73"/>
      <c r="B45" s="74"/>
      <c r="C45" s="74"/>
      <c r="D45" s="75"/>
      <c r="E45" s="76"/>
      <c r="F45" s="77"/>
      <c r="G45" s="73"/>
      <c r="H45" s="50">
        <v>40</v>
      </c>
      <c r="I45" s="50">
        <f>'REKOD PRESTASI MURID'!B51</f>
        <v>0</v>
      </c>
      <c r="J45" s="50" t="str">
        <f t="shared" si="2"/>
        <v/>
      </c>
    </row>
    <row r="46" spans="1:10" s="42" customFormat="1" ht="21.75" customHeight="1">
      <c r="A46" s="73"/>
      <c r="B46" s="74"/>
      <c r="C46" s="74"/>
      <c r="D46" s="251" t="s">
        <v>140</v>
      </c>
      <c r="E46" s="264"/>
      <c r="F46" s="264"/>
      <c r="G46" s="73"/>
      <c r="H46" s="50">
        <v>41</v>
      </c>
      <c r="I46" s="50">
        <f>'REKOD PRESTASI MURID'!B52</f>
        <v>0</v>
      </c>
      <c r="J46" s="50" t="str">
        <f t="shared" si="2"/>
        <v/>
      </c>
    </row>
    <row r="47" spans="1:10" s="43" customFormat="1" ht="22.5" customHeight="1">
      <c r="A47" s="73"/>
      <c r="B47" s="79"/>
      <c r="C47" s="79"/>
      <c r="D47" s="251"/>
      <c r="E47" s="254"/>
      <c r="F47" s="254"/>
      <c r="G47" s="73"/>
      <c r="H47" s="50">
        <v>42</v>
      </c>
      <c r="I47" s="50">
        <f>'REKOD PRESTASI MURID'!B53</f>
        <v>0</v>
      </c>
      <c r="J47" s="50" t="str">
        <f t="shared" si="2"/>
        <v/>
      </c>
    </row>
    <row r="48" spans="1:10" s="43" customFormat="1" ht="21" customHeight="1">
      <c r="A48" s="73"/>
      <c r="B48" s="79"/>
      <c r="C48" s="79"/>
      <c r="D48" s="78"/>
      <c r="E48" s="254"/>
      <c r="F48" s="254"/>
      <c r="G48" s="73"/>
      <c r="H48" s="50">
        <v>43</v>
      </c>
      <c r="I48" s="50">
        <f>'REKOD PRESTASI MURID'!B54</f>
        <v>0</v>
      </c>
      <c r="J48" s="50" t="str">
        <f t="shared" si="2"/>
        <v/>
      </c>
    </row>
    <row r="49" spans="1:10" s="43" customFormat="1">
      <c r="A49" s="73"/>
      <c r="B49" s="73"/>
      <c r="C49" s="73"/>
      <c r="D49" s="73"/>
      <c r="E49" s="73"/>
      <c r="F49" s="73"/>
      <c r="G49" s="73"/>
      <c r="H49" s="50">
        <v>44</v>
      </c>
      <c r="I49" s="50">
        <f>'REKOD PRESTASI MURID'!B55</f>
        <v>0</v>
      </c>
      <c r="J49" s="50" t="str">
        <f t="shared" si="2"/>
        <v/>
      </c>
    </row>
    <row r="50" spans="1:10">
      <c r="H50" s="50">
        <v>45</v>
      </c>
      <c r="I50" s="50">
        <f>'REKOD PRESTASI MURID'!B56</f>
        <v>0</v>
      </c>
      <c r="J50" s="50" t="str">
        <f t="shared" si="2"/>
        <v/>
      </c>
    </row>
    <row r="51" spans="1:10">
      <c r="H51" s="50">
        <v>46</v>
      </c>
      <c r="I51" s="50">
        <f>'REKOD PRESTASI MURID'!B57</f>
        <v>0</v>
      </c>
      <c r="J51" s="50" t="str">
        <f t="shared" si="2"/>
        <v/>
      </c>
    </row>
    <row r="52" spans="1:10">
      <c r="H52" s="50">
        <v>47</v>
      </c>
      <c r="I52" s="50">
        <f>'REKOD PRESTASI MURID'!B58</f>
        <v>0</v>
      </c>
      <c r="J52" s="50" t="str">
        <f t="shared" si="2"/>
        <v/>
      </c>
    </row>
    <row r="53" spans="1:10">
      <c r="H53" s="50">
        <v>48</v>
      </c>
      <c r="I53" s="50">
        <f>'REKOD PRESTASI MURID'!B59</f>
        <v>0</v>
      </c>
      <c r="J53" s="50" t="str">
        <f t="shared" si="2"/>
        <v/>
      </c>
    </row>
    <row r="54" spans="1:10">
      <c r="B54" s="42" t="s">
        <v>26</v>
      </c>
      <c r="F54" s="80" t="s">
        <v>26</v>
      </c>
      <c r="H54" s="50">
        <v>49</v>
      </c>
      <c r="I54" s="50">
        <f>'REKOD PRESTASI MURID'!B60</f>
        <v>0</v>
      </c>
      <c r="J54" s="50" t="str">
        <f t="shared" si="2"/>
        <v/>
      </c>
    </row>
    <row r="55" spans="1:10">
      <c r="B55" s="81" t="str">
        <f>'REKOD PRESTASI MURID'!$D$6</f>
        <v>EN. AHMAD HASHIM MOKTAR</v>
      </c>
      <c r="C55" s="81"/>
      <c r="D55" s="81"/>
      <c r="E55" s="81"/>
      <c r="F55" s="188" t="str">
        <f>'REKOD PRESTASI MURID'!B70</f>
        <v>PN. SALMIAH BT KAMARUDIN</v>
      </c>
      <c r="H55" s="50">
        <v>50</v>
      </c>
      <c r="I55" s="50">
        <f>'REKOD PRESTASI MURID'!B61</f>
        <v>0</v>
      </c>
      <c r="J55" s="50" t="str">
        <f t="shared" si="2"/>
        <v/>
      </c>
    </row>
    <row r="56" spans="1:10">
      <c r="B56" s="42" t="s">
        <v>27</v>
      </c>
      <c r="F56" s="80" t="str">
        <f>'REKOD PRESTASI MURID'!$B$71</f>
        <v>PENGETUA</v>
      </c>
      <c r="H56" s="50">
        <v>51</v>
      </c>
      <c r="I56" s="50">
        <f>'REKOD PRESTASI MURID'!B62</f>
        <v>0</v>
      </c>
      <c r="J56" s="50" t="str">
        <f t="shared" si="2"/>
        <v/>
      </c>
    </row>
    <row r="57" spans="1:10">
      <c r="B57" s="42" t="str">
        <f>'REKOD PRESTASI MURID'!$B$72</f>
        <v>SMK TAMAN ANTARABANGSA</v>
      </c>
      <c r="F57" s="80" t="str">
        <f>'REKOD PRESTASI MURID'!$B$72</f>
        <v>SMK TAMAN ANTARABANGSA</v>
      </c>
      <c r="H57" s="50">
        <v>52</v>
      </c>
      <c r="I57" s="50">
        <f>'REKOD PRESTASI MURID'!B63</f>
        <v>0</v>
      </c>
      <c r="J57" s="50" t="str">
        <f t="shared" si="2"/>
        <v/>
      </c>
    </row>
    <row r="58" spans="1:10">
      <c r="B58" s="80"/>
      <c r="C58" s="80"/>
      <c r="D58" s="80"/>
      <c r="E58" s="80"/>
      <c r="H58" s="50">
        <v>53</v>
      </c>
      <c r="I58" s="50">
        <f>'REKOD PRESTASI MURID'!B64</f>
        <v>0</v>
      </c>
      <c r="J58" s="50" t="str">
        <f t="shared" si="2"/>
        <v/>
      </c>
    </row>
    <row r="59" spans="1:10">
      <c r="H59" s="50">
        <v>54</v>
      </c>
      <c r="I59" s="50">
        <f>'REKOD PRESTASI MURID'!B65</f>
        <v>0</v>
      </c>
      <c r="J59" s="50" t="str">
        <f t="shared" si="2"/>
        <v/>
      </c>
    </row>
    <row r="60" spans="1:10" s="42" customFormat="1">
      <c r="G60" s="82"/>
      <c r="H60" s="50">
        <v>55</v>
      </c>
      <c r="I60" s="50">
        <f>'REKOD PRESTASI MURID'!B66</f>
        <v>0</v>
      </c>
      <c r="J60" s="50" t="str">
        <f t="shared" si="2"/>
        <v/>
      </c>
    </row>
    <row r="61" spans="1:10" s="42" customFormat="1">
      <c r="G61" s="82"/>
      <c r="H61" s="50">
        <v>56</v>
      </c>
      <c r="I61" s="50">
        <f>'REKOD PRESTASI MURID'!B67</f>
        <v>0</v>
      </c>
      <c r="J61" s="50" t="str">
        <f t="shared" si="2"/>
        <v/>
      </c>
    </row>
    <row r="62" spans="1:10" s="42" customFormat="1">
      <c r="G62" s="82"/>
      <c r="H62" s="50">
        <v>57</v>
      </c>
      <c r="I62" s="50">
        <f>'REKOD PRESTASI MURID'!B68</f>
        <v>0</v>
      </c>
      <c r="J62" s="50" t="str">
        <f t="shared" si="2"/>
        <v/>
      </c>
    </row>
    <row r="63" spans="1:10" s="42" customFormat="1">
      <c r="G63" s="82"/>
      <c r="H63" s="50">
        <v>58</v>
      </c>
      <c r="I63" s="50"/>
      <c r="J63" s="50"/>
    </row>
    <row r="64" spans="1:10" s="42" customFormat="1">
      <c r="G64" s="82"/>
      <c r="H64" s="50">
        <v>59</v>
      </c>
      <c r="I64" s="50"/>
      <c r="J64" s="50"/>
    </row>
    <row r="65" spans="4:10" s="42" customFormat="1">
      <c r="D65" s="81"/>
      <c r="E65" s="81"/>
      <c r="G65" s="82"/>
      <c r="H65" s="50">
        <v>60</v>
      </c>
      <c r="I65" s="50"/>
      <c r="J65" s="50"/>
    </row>
    <row r="66" spans="4:10" s="42" customFormat="1">
      <c r="G66" s="82"/>
      <c r="H66" s="50">
        <v>61</v>
      </c>
      <c r="I66" s="50"/>
      <c r="J66" s="50"/>
    </row>
    <row r="67" spans="4:10" s="42" customFormat="1">
      <c r="G67" s="82"/>
      <c r="H67" s="50">
        <v>62</v>
      </c>
      <c r="I67" s="50"/>
      <c r="J67" s="50"/>
    </row>
    <row r="68" spans="4:10" s="42" customFormat="1">
      <c r="G68" s="82"/>
      <c r="H68" s="50">
        <v>63</v>
      </c>
      <c r="I68" s="50"/>
      <c r="J68" s="50"/>
    </row>
    <row r="69" spans="4:10" s="42" customFormat="1">
      <c r="G69" s="82"/>
      <c r="H69" s="50">
        <v>64</v>
      </c>
      <c r="I69" s="50"/>
      <c r="J69" s="50"/>
    </row>
    <row r="70" spans="4:10" s="42" customFormat="1">
      <c r="G70" s="82"/>
      <c r="H70" s="50">
        <v>65</v>
      </c>
      <c r="I70" s="50"/>
      <c r="J70" s="50"/>
    </row>
    <row r="71" spans="4:10" s="42" customFormat="1">
      <c r="G71" s="82"/>
      <c r="H71" s="50">
        <v>66</v>
      </c>
      <c r="I71" s="50"/>
      <c r="J71" s="50"/>
    </row>
    <row r="72" spans="4:10">
      <c r="H72" s="50">
        <v>67</v>
      </c>
      <c r="I72" s="50"/>
      <c r="J72" s="50"/>
    </row>
    <row r="73" spans="4:10">
      <c r="H73" s="50">
        <v>68</v>
      </c>
      <c r="I73" s="50"/>
      <c r="J73" s="50"/>
    </row>
    <row r="74" spans="4:10">
      <c r="H74" s="50">
        <v>69</v>
      </c>
      <c r="I74" s="50"/>
      <c r="J74" s="50"/>
    </row>
    <row r="75" spans="4:10">
      <c r="H75" s="85"/>
      <c r="I75" s="86"/>
      <c r="J75" s="42"/>
    </row>
    <row r="76" spans="4:10">
      <c r="H76" s="85"/>
      <c r="I76" s="86"/>
      <c r="J76" s="42"/>
    </row>
    <row r="77" spans="4:10">
      <c r="H77" s="85"/>
      <c r="I77" s="86"/>
      <c r="J77" s="42"/>
    </row>
    <row r="78" spans="4:10">
      <c r="H78" s="85"/>
      <c r="I78" s="86"/>
      <c r="J78" s="42"/>
    </row>
    <row r="79" spans="4:10">
      <c r="H79" s="85"/>
      <c r="I79" s="86"/>
      <c r="J79" s="42"/>
    </row>
    <row r="80" spans="4:10">
      <c r="H80" s="85"/>
      <c r="I80" s="86"/>
      <c r="J80" s="42"/>
    </row>
    <row r="81" spans="8:10">
      <c r="H81" s="85"/>
      <c r="I81" s="86"/>
      <c r="J81" s="42"/>
    </row>
    <row r="82" spans="8:10">
      <c r="H82" s="85"/>
      <c r="I82" s="86"/>
      <c r="J82" s="42"/>
    </row>
    <row r="83" spans="8:10">
      <c r="H83" s="85"/>
      <c r="I83" s="86"/>
      <c r="J83" s="42"/>
    </row>
    <row r="84" spans="8:10">
      <c r="H84" s="85"/>
      <c r="I84" s="86"/>
      <c r="J84" s="42"/>
    </row>
    <row r="85" spans="8:10">
      <c r="H85" s="85"/>
      <c r="I85" s="42"/>
      <c r="J85" s="42"/>
    </row>
    <row r="86" spans="8:10">
      <c r="H86" s="85"/>
      <c r="I86" s="42"/>
      <c r="J86" s="42"/>
    </row>
    <row r="87" spans="8:10"/>
  </sheetData>
  <mergeCells count="24">
    <mergeCell ref="C23:C24"/>
    <mergeCell ref="C25:C26"/>
    <mergeCell ref="B20:B26"/>
    <mergeCell ref="B1:F1"/>
    <mergeCell ref="B2:F2"/>
    <mergeCell ref="B3:F3"/>
    <mergeCell ref="B4:F4"/>
    <mergeCell ref="C19:D19"/>
    <mergeCell ref="H4:J4"/>
    <mergeCell ref="D46:D47"/>
    <mergeCell ref="B8:C8"/>
    <mergeCell ref="E48:F48"/>
    <mergeCell ref="B9:C9"/>
    <mergeCell ref="B10:C10"/>
    <mergeCell ref="B11:C11"/>
    <mergeCell ref="B13:C13"/>
    <mergeCell ref="B17:D17"/>
    <mergeCell ref="E15:E16"/>
    <mergeCell ref="E17:F17"/>
    <mergeCell ref="E46:F46"/>
    <mergeCell ref="E47:F47"/>
    <mergeCell ref="F15:F16"/>
    <mergeCell ref="B15:D16"/>
    <mergeCell ref="C20:C22"/>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19" zoomScale="90" zoomScaleNormal="90" zoomScaleSheetLayoutView="100" workbookViewId="0">
      <selection activeCell="B10" sqref="B10"/>
    </sheetView>
  </sheetViews>
  <sheetFormatPr defaultRowHeight="14.25" zeroHeight="1"/>
  <cols>
    <col min="1" max="1" width="20.85546875" style="26" customWidth="1"/>
    <col min="2" max="2" width="104.7109375" style="27" customWidth="1"/>
    <col min="3" max="4" width="9.140625" style="26" customWidth="1"/>
    <col min="5" max="5" width="9.140625" style="26" bestFit="1"/>
    <col min="6" max="16384" width="9.140625" style="26"/>
  </cols>
  <sheetData>
    <row r="1" spans="1:9" ht="46.5" customHeight="1">
      <c r="A1" s="28" t="s">
        <v>28</v>
      </c>
      <c r="B1" s="29"/>
    </row>
    <row r="2" spans="1:9">
      <c r="A2" s="30"/>
      <c r="B2" s="31"/>
    </row>
    <row r="3" spans="1:9">
      <c r="A3" s="30"/>
      <c r="B3" s="31"/>
    </row>
    <row r="4" spans="1:9" ht="30">
      <c r="A4" s="35" t="s">
        <v>24</v>
      </c>
      <c r="B4" s="32" t="s">
        <v>168</v>
      </c>
    </row>
    <row r="5" spans="1:9" ht="31.5">
      <c r="A5" s="33">
        <v>1</v>
      </c>
      <c r="B5" s="175" t="s">
        <v>156</v>
      </c>
    </row>
    <row r="6" spans="1:9" ht="31.5">
      <c r="A6" s="33">
        <v>2</v>
      </c>
      <c r="B6" s="175" t="s">
        <v>157</v>
      </c>
    </row>
    <row r="7" spans="1:9" ht="47.25">
      <c r="A7" s="33">
        <v>3</v>
      </c>
      <c r="B7" s="175" t="s">
        <v>158</v>
      </c>
    </row>
    <row r="8" spans="1:9" ht="31.5">
      <c r="A8" s="33">
        <v>4</v>
      </c>
      <c r="B8" s="175" t="s">
        <v>159</v>
      </c>
      <c r="I8" s="36"/>
    </row>
    <row r="9" spans="1:9" ht="39" customHeight="1">
      <c r="A9" s="33">
        <v>5</v>
      </c>
      <c r="B9" s="175" t="s">
        <v>160</v>
      </c>
    </row>
    <row r="10" spans="1:9" ht="63">
      <c r="A10" s="33">
        <v>6</v>
      </c>
      <c r="B10" s="175" t="s">
        <v>161</v>
      </c>
    </row>
    <row r="11" spans="1:9">
      <c r="A11" s="30"/>
      <c r="B11" s="31"/>
    </row>
    <row r="12" spans="1:9" ht="30">
      <c r="A12" s="35" t="s">
        <v>24</v>
      </c>
      <c r="B12" s="32" t="s">
        <v>169</v>
      </c>
    </row>
    <row r="13" spans="1:9" ht="31.5">
      <c r="A13" s="33">
        <v>1</v>
      </c>
      <c r="B13" s="175" t="s">
        <v>142</v>
      </c>
    </row>
    <row r="14" spans="1:9" ht="31.5">
      <c r="A14" s="33">
        <v>2</v>
      </c>
      <c r="B14" s="175" t="s">
        <v>143</v>
      </c>
    </row>
    <row r="15" spans="1:9" ht="31.5">
      <c r="A15" s="33">
        <v>3</v>
      </c>
      <c r="B15" s="175" t="s">
        <v>144</v>
      </c>
    </row>
    <row r="16" spans="1:9" ht="31.5">
      <c r="A16" s="33">
        <v>4</v>
      </c>
      <c r="B16" s="175" t="s">
        <v>145</v>
      </c>
    </row>
    <row r="17" spans="1:2" ht="31.5">
      <c r="A17" s="33">
        <v>5</v>
      </c>
      <c r="B17" s="175" t="s">
        <v>146</v>
      </c>
    </row>
    <row r="18" spans="1:2" ht="63">
      <c r="A18" s="33">
        <v>6</v>
      </c>
      <c r="B18" s="175" t="s">
        <v>147</v>
      </c>
    </row>
    <row r="19" spans="1:2"/>
    <row r="20" spans="1:2" ht="30">
      <c r="A20" s="35" t="s">
        <v>24</v>
      </c>
      <c r="B20" s="32" t="s">
        <v>170</v>
      </c>
    </row>
    <row r="21" spans="1:2" ht="15.75">
      <c r="A21" s="33">
        <v>1</v>
      </c>
      <c r="B21" s="175" t="s">
        <v>148</v>
      </c>
    </row>
    <row r="22" spans="1:2" ht="15.75">
      <c r="A22" s="33">
        <v>2</v>
      </c>
      <c r="B22" s="175" t="s">
        <v>149</v>
      </c>
    </row>
    <row r="23" spans="1:2" ht="31.5">
      <c r="A23" s="33">
        <v>3</v>
      </c>
      <c r="B23" s="175" t="s">
        <v>150</v>
      </c>
    </row>
    <row r="24" spans="1:2" ht="31.5">
      <c r="A24" s="33">
        <v>4</v>
      </c>
      <c r="B24" s="175" t="s">
        <v>151</v>
      </c>
    </row>
    <row r="25" spans="1:2" ht="31.5">
      <c r="A25" s="33">
        <v>5</v>
      </c>
      <c r="B25" s="175" t="s">
        <v>152</v>
      </c>
    </row>
    <row r="26" spans="1:2" ht="47.25">
      <c r="A26" s="33">
        <v>6</v>
      </c>
      <c r="B26" s="175" t="s">
        <v>154</v>
      </c>
    </row>
    <row r="27" spans="1:2"/>
    <row r="28" spans="1:2" ht="30">
      <c r="A28" s="35" t="s">
        <v>24</v>
      </c>
      <c r="B28" s="32" t="s">
        <v>114</v>
      </c>
    </row>
    <row r="29" spans="1:2" ht="63">
      <c r="A29" s="33">
        <v>1</v>
      </c>
      <c r="B29" s="175" t="s">
        <v>139</v>
      </c>
    </row>
    <row r="30" spans="1:2" ht="63">
      <c r="A30" s="33">
        <v>2</v>
      </c>
      <c r="B30" s="175" t="s">
        <v>138</v>
      </c>
    </row>
    <row r="31" spans="1:2" ht="94.5">
      <c r="A31" s="33">
        <v>3</v>
      </c>
      <c r="B31" s="175" t="s">
        <v>137</v>
      </c>
    </row>
    <row r="32" spans="1:2" ht="110.25">
      <c r="A32" s="33">
        <v>4</v>
      </c>
      <c r="B32" s="175" t="s">
        <v>136</v>
      </c>
    </row>
    <row r="33" spans="1:2" ht="63">
      <c r="A33" s="33">
        <v>5</v>
      </c>
      <c r="B33" s="175" t="s">
        <v>135</v>
      </c>
    </row>
    <row r="34" spans="1:2" ht="47.25">
      <c r="A34" s="33">
        <v>6</v>
      </c>
      <c r="B34" s="175" t="s">
        <v>134</v>
      </c>
    </row>
    <row r="35" spans="1:2"/>
    <row r="36" spans="1:2" ht="30">
      <c r="A36" s="35" t="s">
        <v>24</v>
      </c>
      <c r="B36" s="32" t="s">
        <v>114</v>
      </c>
    </row>
    <row r="37" spans="1:2" ht="63">
      <c r="A37" s="33">
        <v>1</v>
      </c>
      <c r="B37" s="175" t="s">
        <v>139</v>
      </c>
    </row>
    <row r="38" spans="1:2" ht="63">
      <c r="A38" s="33">
        <v>2</v>
      </c>
      <c r="B38" s="175" t="s">
        <v>138</v>
      </c>
    </row>
    <row r="39" spans="1:2" ht="94.5">
      <c r="A39" s="33">
        <v>3</v>
      </c>
      <c r="B39" s="175" t="s">
        <v>137</v>
      </c>
    </row>
    <row r="40" spans="1:2" ht="110.25">
      <c r="A40" s="33">
        <v>4</v>
      </c>
      <c r="B40" s="175" t="s">
        <v>136</v>
      </c>
    </row>
    <row r="41" spans="1:2" ht="63">
      <c r="A41" s="33">
        <v>5</v>
      </c>
      <c r="B41" s="175" t="s">
        <v>135</v>
      </c>
    </row>
    <row r="42" spans="1:2" ht="47.25">
      <c r="A42" s="183">
        <v>6</v>
      </c>
      <c r="B42" s="175" t="s">
        <v>134</v>
      </c>
    </row>
    <row r="43" spans="1:2" ht="21.75" customHeight="1">
      <c r="B43" s="180"/>
    </row>
    <row r="44" spans="1:2" ht="30">
      <c r="A44" s="181" t="s">
        <v>24</v>
      </c>
      <c r="B44" s="182" t="s">
        <v>115</v>
      </c>
    </row>
    <row r="45" spans="1:2" ht="78.75">
      <c r="A45" s="33">
        <v>1</v>
      </c>
      <c r="B45" s="175" t="s">
        <v>132</v>
      </c>
    </row>
    <row r="46" spans="1:2" ht="78.75">
      <c r="A46" s="33">
        <v>2</v>
      </c>
      <c r="B46" s="175" t="s">
        <v>131</v>
      </c>
    </row>
    <row r="47" spans="1:2" ht="78.75">
      <c r="A47" s="33">
        <v>3</v>
      </c>
      <c r="B47" s="175" t="s">
        <v>130</v>
      </c>
    </row>
    <row r="48" spans="1:2" ht="78.75">
      <c r="A48" s="33">
        <v>4</v>
      </c>
      <c r="B48" s="175" t="s">
        <v>129</v>
      </c>
    </row>
    <row r="49" spans="1:2" ht="78.75">
      <c r="A49" s="33">
        <v>5</v>
      </c>
      <c r="B49" s="175" t="s">
        <v>128</v>
      </c>
    </row>
    <row r="50" spans="1:2" ht="94.5">
      <c r="A50" s="33">
        <v>6</v>
      </c>
      <c r="B50" s="175" t="s">
        <v>133</v>
      </c>
    </row>
    <row r="51" spans="1:2"/>
    <row r="52" spans="1:2" ht="30">
      <c r="A52" s="35" t="s">
        <v>24</v>
      </c>
      <c r="B52" s="32" t="s">
        <v>115</v>
      </c>
    </row>
    <row r="53" spans="1:2" ht="78.75">
      <c r="A53" s="33">
        <v>1</v>
      </c>
      <c r="B53" s="175" t="s">
        <v>132</v>
      </c>
    </row>
    <row r="54" spans="1:2" ht="78.75">
      <c r="A54" s="33">
        <v>2</v>
      </c>
      <c r="B54" s="175" t="s">
        <v>131</v>
      </c>
    </row>
    <row r="55" spans="1:2" ht="78.75">
      <c r="A55" s="33">
        <v>3</v>
      </c>
      <c r="B55" s="175" t="s">
        <v>130</v>
      </c>
    </row>
    <row r="56" spans="1:2" ht="78.75">
      <c r="A56" s="33">
        <v>4</v>
      </c>
      <c r="B56" s="175" t="s">
        <v>129</v>
      </c>
    </row>
    <row r="57" spans="1:2" ht="78.75">
      <c r="A57" s="33">
        <v>5</v>
      </c>
      <c r="B57" s="175" t="s">
        <v>128</v>
      </c>
    </row>
    <row r="58" spans="1:2" ht="94.5">
      <c r="A58" s="33">
        <v>6</v>
      </c>
      <c r="B58" s="175" t="s">
        <v>116</v>
      </c>
    </row>
    <row r="59" spans="1:2" hidden="1"/>
    <row r="60" spans="1:2" ht="30" hidden="1">
      <c r="A60" s="35" t="s">
        <v>24</v>
      </c>
      <c r="B60" s="32"/>
    </row>
    <row r="61" spans="1:2" ht="15.75" hidden="1">
      <c r="A61" s="33">
        <v>1</v>
      </c>
      <c r="B61" s="175"/>
    </row>
    <row r="62" spans="1:2" ht="15.75" hidden="1">
      <c r="A62" s="33">
        <v>2</v>
      </c>
      <c r="B62" s="175"/>
    </row>
    <row r="63" spans="1:2" ht="15.75" hidden="1">
      <c r="A63" s="33">
        <v>3</v>
      </c>
      <c r="B63" s="175"/>
    </row>
    <row r="64" spans="1:2" ht="15.75" hidden="1">
      <c r="A64" s="33">
        <v>4</v>
      </c>
      <c r="B64" s="175"/>
    </row>
    <row r="65" spans="1:2" ht="15.75" hidden="1">
      <c r="A65" s="33">
        <v>5</v>
      </c>
      <c r="B65" s="175"/>
    </row>
    <row r="66" spans="1:2" ht="15.75" hidden="1">
      <c r="A66" s="33">
        <v>6</v>
      </c>
      <c r="B66" s="175"/>
    </row>
    <row r="67" spans="1:2" hidden="1">
      <c r="B67" s="37"/>
    </row>
    <row r="68" spans="1:2" ht="30" hidden="1">
      <c r="A68" s="35" t="s">
        <v>24</v>
      </c>
      <c r="B68" s="32">
        <v>10</v>
      </c>
    </row>
    <row r="69" spans="1:2" ht="15.75" hidden="1">
      <c r="A69" s="33">
        <v>1</v>
      </c>
      <c r="B69" s="176"/>
    </row>
    <row r="70" spans="1:2" ht="15.75" hidden="1" customHeight="1">
      <c r="A70" s="33">
        <v>2</v>
      </c>
      <c r="B70" s="176"/>
    </row>
    <row r="71" spans="1:2" ht="15.75" hidden="1">
      <c r="A71" s="33">
        <v>3</v>
      </c>
      <c r="B71" s="176"/>
    </row>
    <row r="72" spans="1:2" ht="15.75" hidden="1">
      <c r="A72" s="33">
        <v>4</v>
      </c>
      <c r="B72" s="176"/>
    </row>
    <row r="73" spans="1:2" ht="15.75" hidden="1">
      <c r="A73" s="33">
        <v>5</v>
      </c>
      <c r="B73" s="176"/>
    </row>
    <row r="74" spans="1:2" ht="15.75" hidden="1">
      <c r="A74" s="33">
        <v>6</v>
      </c>
      <c r="B74" s="176"/>
    </row>
    <row r="75" spans="1:2" hidden="1"/>
    <row r="76" spans="1:2" ht="30" hidden="1">
      <c r="A76" s="35" t="s">
        <v>24</v>
      </c>
      <c r="B76" s="32"/>
    </row>
    <row r="77" spans="1:2" hidden="1">
      <c r="A77" s="33">
        <v>1</v>
      </c>
      <c r="B77" s="34"/>
    </row>
    <row r="78" spans="1:2" hidden="1">
      <c r="A78" s="33">
        <v>2</v>
      </c>
      <c r="B78" s="34"/>
    </row>
    <row r="79" spans="1:2" hidden="1">
      <c r="A79" s="33">
        <v>3</v>
      </c>
      <c r="B79" s="34"/>
    </row>
    <row r="80" spans="1:2" hidden="1">
      <c r="A80" s="33">
        <v>4</v>
      </c>
      <c r="B80" s="34"/>
    </row>
    <row r="81" spans="1:2" hidden="1">
      <c r="A81" s="33">
        <v>5</v>
      </c>
      <c r="B81" s="34"/>
    </row>
    <row r="82" spans="1:2" hidden="1">
      <c r="A82" s="33">
        <v>6</v>
      </c>
      <c r="B82" s="34"/>
    </row>
    <row r="83" spans="1:2" hidden="1"/>
    <row r="84" spans="1:2" ht="30" hidden="1">
      <c r="A84" s="35" t="s">
        <v>24</v>
      </c>
      <c r="B84" s="32"/>
    </row>
    <row r="85" spans="1:2" hidden="1">
      <c r="A85" s="33">
        <v>1</v>
      </c>
      <c r="B85" s="34"/>
    </row>
    <row r="86" spans="1:2" hidden="1">
      <c r="A86" s="33">
        <v>2</v>
      </c>
      <c r="B86" s="34"/>
    </row>
    <row r="87" spans="1:2" hidden="1">
      <c r="A87" s="33">
        <v>3</v>
      </c>
      <c r="B87" s="34"/>
    </row>
    <row r="88" spans="1:2" hidden="1">
      <c r="A88" s="33">
        <v>4</v>
      </c>
      <c r="B88" s="34"/>
    </row>
    <row r="89" spans="1:2" hidden="1">
      <c r="A89" s="33">
        <v>5</v>
      </c>
      <c r="B89" s="34"/>
    </row>
    <row r="90" spans="1:2" hidden="1">
      <c r="A90" s="33">
        <v>6</v>
      </c>
      <c r="B90" s="34"/>
    </row>
    <row r="91" spans="1:2" hidden="1">
      <c r="B91" s="37"/>
    </row>
    <row r="92" spans="1:2" ht="30" hidden="1">
      <c r="A92" s="35" t="s">
        <v>24</v>
      </c>
      <c r="B92" s="38"/>
    </row>
    <row r="93" spans="1:2" hidden="1">
      <c r="A93" s="33">
        <v>1</v>
      </c>
      <c r="B93" s="39"/>
    </row>
    <row r="94" spans="1:2" hidden="1">
      <c r="A94" s="33">
        <v>2</v>
      </c>
      <c r="B94" s="39"/>
    </row>
    <row r="95" spans="1:2" hidden="1">
      <c r="A95" s="33">
        <v>3</v>
      </c>
      <c r="B95" s="39"/>
    </row>
    <row r="96" spans="1:2" hidden="1">
      <c r="A96" s="33">
        <v>4</v>
      </c>
      <c r="B96" s="39"/>
    </row>
    <row r="97" spans="1:2" hidden="1">
      <c r="A97" s="33">
        <v>5</v>
      </c>
      <c r="B97" s="39"/>
    </row>
    <row r="98" spans="1:2" hidden="1">
      <c r="A98" s="33">
        <v>6</v>
      </c>
      <c r="B98" s="39"/>
    </row>
    <row r="99" spans="1:2" hidden="1">
      <c r="B99" s="37"/>
    </row>
    <row r="100" spans="1:2" ht="30" hidden="1">
      <c r="A100" s="35" t="s">
        <v>24</v>
      </c>
      <c r="B100" s="38"/>
    </row>
    <row r="101" spans="1:2" hidden="1">
      <c r="A101" s="33">
        <v>1</v>
      </c>
      <c r="B101" s="39"/>
    </row>
    <row r="102" spans="1:2" hidden="1">
      <c r="A102" s="33">
        <v>2</v>
      </c>
      <c r="B102" s="39"/>
    </row>
    <row r="103" spans="1:2" hidden="1">
      <c r="A103" s="33">
        <v>3</v>
      </c>
      <c r="B103" s="39"/>
    </row>
    <row r="104" spans="1:2" hidden="1">
      <c r="A104" s="33">
        <v>4</v>
      </c>
      <c r="B104" s="39"/>
    </row>
    <row r="105" spans="1:2" hidden="1">
      <c r="A105" s="33">
        <v>5</v>
      </c>
      <c r="B105" s="39"/>
    </row>
    <row r="106" spans="1:2" hidden="1">
      <c r="A106" s="33">
        <v>6</v>
      </c>
      <c r="B106" s="39"/>
    </row>
    <row r="107" spans="1:2" hidden="1">
      <c r="B107" s="37"/>
    </row>
    <row r="108" spans="1:2" ht="30" hidden="1">
      <c r="A108" s="35" t="s">
        <v>24</v>
      </c>
      <c r="B108" s="38"/>
    </row>
    <row r="109" spans="1:2" hidden="1">
      <c r="A109" s="33">
        <v>1</v>
      </c>
      <c r="B109" s="39"/>
    </row>
    <row r="110" spans="1:2" hidden="1">
      <c r="A110" s="33">
        <v>2</v>
      </c>
      <c r="B110" s="39"/>
    </row>
    <row r="111" spans="1:2" hidden="1">
      <c r="A111" s="33">
        <v>3</v>
      </c>
      <c r="B111" s="39"/>
    </row>
    <row r="112" spans="1:2" hidden="1">
      <c r="A112" s="33">
        <v>4</v>
      </c>
      <c r="B112" s="39"/>
    </row>
    <row r="113" spans="1:2" hidden="1">
      <c r="A113" s="33">
        <v>5</v>
      </c>
      <c r="B113" s="39"/>
    </row>
    <row r="114" spans="1:2" hidden="1">
      <c r="A114" s="33">
        <v>6</v>
      </c>
      <c r="B114" s="39"/>
    </row>
    <row r="115" spans="1:2" hidden="1">
      <c r="B115" s="37"/>
    </row>
    <row r="116" spans="1:2" ht="30" hidden="1">
      <c r="A116" s="35" t="s">
        <v>24</v>
      </c>
      <c r="B116" s="38"/>
    </row>
    <row r="117" spans="1:2" hidden="1">
      <c r="A117" s="33">
        <v>1</v>
      </c>
      <c r="B117" s="39"/>
    </row>
    <row r="118" spans="1:2" hidden="1">
      <c r="A118" s="33">
        <v>2</v>
      </c>
      <c r="B118" s="39"/>
    </row>
    <row r="119" spans="1:2" hidden="1">
      <c r="A119" s="33">
        <v>3</v>
      </c>
      <c r="B119" s="39"/>
    </row>
    <row r="120" spans="1:2" hidden="1">
      <c r="A120" s="33">
        <v>4</v>
      </c>
      <c r="B120" s="39"/>
    </row>
    <row r="121" spans="1:2" hidden="1">
      <c r="A121" s="33">
        <v>5</v>
      </c>
      <c r="B121" s="39"/>
    </row>
    <row r="122" spans="1:2" hidden="1">
      <c r="A122" s="33">
        <v>6</v>
      </c>
      <c r="B122" s="39"/>
    </row>
    <row r="123" spans="1:2" hidden="1">
      <c r="B123" s="37"/>
    </row>
    <row r="124" spans="1:2" ht="30" hidden="1">
      <c r="A124" s="35" t="s">
        <v>24</v>
      </c>
      <c r="B124" s="38"/>
    </row>
    <row r="125" spans="1:2" hidden="1">
      <c r="A125" s="33">
        <v>1</v>
      </c>
      <c r="B125" s="39"/>
    </row>
    <row r="126" spans="1:2" hidden="1">
      <c r="A126" s="33">
        <v>2</v>
      </c>
      <c r="B126" s="39"/>
    </row>
    <row r="127" spans="1:2" hidden="1">
      <c r="A127" s="33">
        <v>3</v>
      </c>
      <c r="B127" s="39"/>
    </row>
    <row r="128" spans="1:2" hidden="1">
      <c r="A128" s="33">
        <v>4</v>
      </c>
      <c r="B128" s="39"/>
    </row>
    <row r="129" spans="1:2" hidden="1">
      <c r="A129" s="33">
        <v>5</v>
      </c>
      <c r="B129" s="39"/>
    </row>
    <row r="130" spans="1:2" hidden="1">
      <c r="A130" s="33">
        <v>6</v>
      </c>
      <c r="B130" s="39"/>
    </row>
    <row r="131" spans="1:2" hidden="1">
      <c r="B131" s="37"/>
    </row>
    <row r="132" spans="1:2" ht="30" hidden="1">
      <c r="A132" s="35" t="s">
        <v>24</v>
      </c>
      <c r="B132" s="38"/>
    </row>
    <row r="133" spans="1:2" hidden="1">
      <c r="A133" s="33">
        <v>1</v>
      </c>
      <c r="B133" s="39"/>
    </row>
    <row r="134" spans="1:2" hidden="1">
      <c r="A134" s="33">
        <v>2</v>
      </c>
      <c r="B134" s="39"/>
    </row>
    <row r="135" spans="1:2" hidden="1">
      <c r="A135" s="33">
        <v>3</v>
      </c>
      <c r="B135" s="39"/>
    </row>
    <row r="136" spans="1:2" hidden="1">
      <c r="A136" s="33">
        <v>4</v>
      </c>
      <c r="B136" s="39"/>
    </row>
    <row r="137" spans="1:2" hidden="1">
      <c r="A137" s="33">
        <v>5</v>
      </c>
      <c r="B137" s="39"/>
    </row>
    <row r="138" spans="1:2" hidden="1">
      <c r="A138" s="33">
        <v>6</v>
      </c>
      <c r="B138" s="39"/>
    </row>
    <row r="139" spans="1:2" hidden="1">
      <c r="B139" s="37"/>
    </row>
    <row r="140" spans="1:2" ht="30" hidden="1">
      <c r="A140" s="35" t="s">
        <v>24</v>
      </c>
      <c r="B140" s="32"/>
    </row>
    <row r="141" spans="1:2" ht="15.75" hidden="1">
      <c r="A141" s="33">
        <v>1</v>
      </c>
      <c r="B141" s="175"/>
    </row>
    <row r="142" spans="1:2" ht="15.75" hidden="1">
      <c r="A142" s="33">
        <v>2</v>
      </c>
      <c r="B142" s="175"/>
    </row>
    <row r="143" spans="1:2" ht="15.75" hidden="1">
      <c r="A143" s="33">
        <v>3</v>
      </c>
      <c r="B143" s="175"/>
    </row>
    <row r="144" spans="1:2" ht="15.75" hidden="1">
      <c r="A144" s="33">
        <v>4</v>
      </c>
      <c r="B144" s="175"/>
    </row>
    <row r="145" spans="1:2" ht="15.75" hidden="1">
      <c r="A145" s="33">
        <v>5</v>
      </c>
      <c r="B145" s="175"/>
    </row>
    <row r="146" spans="1:2" ht="15.75" hidden="1">
      <c r="A146" s="33">
        <v>6</v>
      </c>
      <c r="B146" s="175"/>
    </row>
    <row r="147" spans="1:2" hidden="1">
      <c r="B147" s="37"/>
    </row>
    <row r="148" spans="1:2" ht="30" hidden="1">
      <c r="A148" s="35" t="s">
        <v>24</v>
      </c>
      <c r="B148" s="32"/>
    </row>
    <row r="149" spans="1:2" ht="15.75" hidden="1">
      <c r="A149" s="33">
        <v>1</v>
      </c>
      <c r="B149" s="176"/>
    </row>
    <row r="150" spans="1:2" ht="15.75" hidden="1">
      <c r="A150" s="33">
        <v>2</v>
      </c>
      <c r="B150" s="176"/>
    </row>
    <row r="151" spans="1:2" ht="15.75" hidden="1">
      <c r="A151" s="33">
        <v>3</v>
      </c>
      <c r="B151" s="176"/>
    </row>
    <row r="152" spans="1:2" ht="15.75" hidden="1">
      <c r="A152" s="33">
        <v>4</v>
      </c>
      <c r="B152" s="176"/>
    </row>
    <row r="153" spans="1:2" ht="15.75" hidden="1">
      <c r="A153" s="33">
        <v>5</v>
      </c>
      <c r="B153" s="176"/>
    </row>
    <row r="154" spans="1:2" ht="15.75" hidden="1">
      <c r="A154" s="33">
        <v>6</v>
      </c>
      <c r="B154" s="176"/>
    </row>
    <row r="155" spans="1:2" hidden="1">
      <c r="B155" s="37"/>
    </row>
    <row r="156" spans="1:2" ht="15" hidden="1">
      <c r="A156" s="40" t="s">
        <v>24</v>
      </c>
      <c r="B156" s="38"/>
    </row>
    <row r="157" spans="1:2" hidden="1">
      <c r="A157" s="33">
        <v>1</v>
      </c>
      <c r="B157" s="39"/>
    </row>
    <row r="158" spans="1:2" hidden="1">
      <c r="A158" s="33">
        <v>2</v>
      </c>
      <c r="B158" s="39"/>
    </row>
    <row r="159" spans="1:2" hidden="1">
      <c r="A159" s="33">
        <v>3</v>
      </c>
      <c r="B159" s="39"/>
    </row>
    <row r="160" spans="1:2" hidden="1">
      <c r="A160" s="33">
        <v>4</v>
      </c>
      <c r="B160" s="39"/>
    </row>
    <row r="161" spans="1:2" hidden="1">
      <c r="A161" s="33">
        <v>5</v>
      </c>
      <c r="B161" s="39"/>
    </row>
    <row r="162" spans="1:2" hidden="1">
      <c r="A162" s="33">
        <v>6</v>
      </c>
      <c r="B162" s="39"/>
    </row>
    <row r="163" spans="1:2" hidden="1">
      <c r="B163" s="37"/>
    </row>
    <row r="164" spans="1:2" ht="15" hidden="1">
      <c r="A164" s="40" t="s">
        <v>24</v>
      </c>
      <c r="B164" s="38"/>
    </row>
    <row r="165" spans="1:2" hidden="1">
      <c r="A165" s="33">
        <v>1</v>
      </c>
      <c r="B165" s="39"/>
    </row>
    <row r="166" spans="1:2" hidden="1">
      <c r="A166" s="33">
        <v>2</v>
      </c>
      <c r="B166" s="39"/>
    </row>
    <row r="167" spans="1:2" hidden="1">
      <c r="A167" s="33">
        <v>3</v>
      </c>
      <c r="B167" s="39"/>
    </row>
    <row r="168" spans="1:2" hidden="1">
      <c r="A168" s="33">
        <v>4</v>
      </c>
      <c r="B168" s="39"/>
    </row>
    <row r="169" spans="1:2" hidden="1">
      <c r="A169" s="33">
        <v>5</v>
      </c>
      <c r="B169" s="39"/>
    </row>
    <row r="170" spans="1:2" hidden="1">
      <c r="A170" s="33">
        <v>6</v>
      </c>
      <c r="B170" s="39"/>
    </row>
    <row r="171" spans="1:2" hidden="1">
      <c r="B171" s="37"/>
    </row>
    <row r="172" spans="1:2" ht="15" hidden="1">
      <c r="A172" s="40" t="s">
        <v>24</v>
      </c>
      <c r="B172" s="38"/>
    </row>
    <row r="173" spans="1:2" hidden="1">
      <c r="A173" s="33">
        <v>1</v>
      </c>
      <c r="B173" s="39"/>
    </row>
    <row r="174" spans="1:2" hidden="1">
      <c r="A174" s="33">
        <v>2</v>
      </c>
      <c r="B174" s="39"/>
    </row>
    <row r="175" spans="1:2" hidden="1">
      <c r="A175" s="33">
        <v>3</v>
      </c>
      <c r="B175" s="39"/>
    </row>
    <row r="176" spans="1:2" hidden="1">
      <c r="A176" s="33">
        <v>4</v>
      </c>
      <c r="B176" s="39"/>
    </row>
    <row r="177" spans="1:2" hidden="1">
      <c r="A177" s="33">
        <v>5</v>
      </c>
      <c r="B177" s="39"/>
    </row>
    <row r="178" spans="1:2" hidden="1">
      <c r="A178" s="33">
        <v>6</v>
      </c>
      <c r="B178" s="39"/>
    </row>
    <row r="179" spans="1:2" hidden="1">
      <c r="B179" s="37"/>
    </row>
    <row r="180" spans="1:2" ht="15" hidden="1">
      <c r="A180" s="40" t="s">
        <v>24</v>
      </c>
      <c r="B180" s="38"/>
    </row>
    <row r="181" spans="1:2" hidden="1">
      <c r="A181" s="33">
        <v>1</v>
      </c>
      <c r="B181" s="39"/>
    </row>
    <row r="182" spans="1:2" hidden="1">
      <c r="A182" s="33">
        <v>2</v>
      </c>
      <c r="B182" s="39"/>
    </row>
    <row r="183" spans="1:2" hidden="1">
      <c r="A183" s="33">
        <v>3</v>
      </c>
      <c r="B183" s="39"/>
    </row>
    <row r="184" spans="1:2" hidden="1">
      <c r="A184" s="33">
        <v>4</v>
      </c>
      <c r="B184" s="39"/>
    </row>
    <row r="185" spans="1:2" hidden="1">
      <c r="A185" s="33">
        <v>5</v>
      </c>
      <c r="B185" s="39"/>
    </row>
    <row r="186" spans="1:2" hidden="1">
      <c r="A186" s="33">
        <v>6</v>
      </c>
      <c r="B186" s="39"/>
    </row>
    <row r="187" spans="1:2" hidden="1"/>
    <row r="188" spans="1:2" ht="15" hidden="1">
      <c r="A188" s="40" t="s">
        <v>24</v>
      </c>
      <c r="B188" s="38"/>
    </row>
    <row r="189" spans="1:2" hidden="1">
      <c r="A189" s="33">
        <v>1</v>
      </c>
      <c r="B189" s="39"/>
    </row>
    <row r="190" spans="1:2" hidden="1">
      <c r="A190" s="33">
        <v>2</v>
      </c>
      <c r="B190" s="39"/>
    </row>
    <row r="191" spans="1:2" hidden="1">
      <c r="A191" s="33">
        <v>3</v>
      </c>
      <c r="B191" s="39"/>
    </row>
    <row r="192" spans="1:2" hidden="1">
      <c r="A192" s="33">
        <v>4</v>
      </c>
      <c r="B192" s="39"/>
    </row>
    <row r="193" spans="1:2" hidden="1">
      <c r="A193" s="33">
        <v>5</v>
      </c>
      <c r="B193" s="39"/>
    </row>
    <row r="194" spans="1:2" hidden="1">
      <c r="A194" s="33">
        <v>6</v>
      </c>
      <c r="B194" s="39"/>
    </row>
    <row r="195" spans="1:2"/>
    <row r="196" spans="1:2" ht="30">
      <c r="A196" s="35" t="s">
        <v>24</v>
      </c>
      <c r="B196" s="166" t="s">
        <v>38</v>
      </c>
    </row>
    <row r="197" spans="1:2" ht="21.75" customHeight="1">
      <c r="A197" s="33">
        <v>1</v>
      </c>
      <c r="B197" s="177" t="s">
        <v>117</v>
      </c>
    </row>
    <row r="198" spans="1:2" ht="21.75" customHeight="1">
      <c r="A198" s="33">
        <v>2</v>
      </c>
      <c r="B198" s="177" t="s">
        <v>118</v>
      </c>
    </row>
    <row r="199" spans="1:2" ht="21.75" customHeight="1">
      <c r="A199" s="33">
        <v>3</v>
      </c>
      <c r="B199" s="178" t="s">
        <v>119</v>
      </c>
    </row>
    <row r="200" spans="1:2" ht="21.75" customHeight="1">
      <c r="A200" s="33">
        <v>4</v>
      </c>
      <c r="B200" s="178" t="s">
        <v>120</v>
      </c>
    </row>
    <row r="201" spans="1:2" ht="21.75" customHeight="1">
      <c r="A201" s="33">
        <v>5</v>
      </c>
      <c r="B201" s="178" t="s">
        <v>121</v>
      </c>
    </row>
    <row r="202" spans="1:2" ht="21.75" customHeight="1">
      <c r="A202" s="33">
        <v>6</v>
      </c>
      <c r="B202" s="178" t="s">
        <v>122</v>
      </c>
    </row>
    <row r="203" spans="1:2"/>
    <row r="204" spans="1:2"/>
    <row r="205" spans="1:2"/>
    <row r="206" spans="1:2"/>
    <row r="207" spans="1:2"/>
    <row r="208" spans="1:2"/>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zoomScale="70" zoomScaleNormal="70" workbookViewId="0">
      <selection activeCell="H11" sqref="H11"/>
    </sheetView>
  </sheetViews>
  <sheetFormatPr defaultColWidth="9.140625" defaultRowHeight="15.75" customHeight="1" zeroHeight="1"/>
  <cols>
    <col min="1" max="1" width="5" style="192" customWidth="1"/>
    <col min="2" max="2" width="39.5703125" style="192" bestFit="1" customWidth="1"/>
    <col min="3" max="3" width="26.28515625" style="192" customWidth="1"/>
    <col min="4" max="4" width="11.42578125" style="224" customWidth="1"/>
    <col min="5" max="5" width="15.28515625" style="192" customWidth="1"/>
    <col min="6" max="6" width="33.5703125" style="192" customWidth="1"/>
    <col min="7" max="7" width="29.42578125" style="192" customWidth="1"/>
    <col min="8" max="8" width="30.140625" style="192" customWidth="1"/>
    <col min="9" max="9" width="28.5703125" style="192" customWidth="1"/>
    <col min="10" max="10" width="28.7109375" style="192" customWidth="1"/>
    <col min="11" max="11" width="20.85546875" style="192" customWidth="1"/>
    <col min="12" max="12" width="16.28515625" style="192" customWidth="1"/>
    <col min="13" max="16384" width="9.140625" style="192"/>
  </cols>
  <sheetData>
    <row r="1" spans="1:12" s="195" customFormat="1" ht="20.100000000000001" customHeight="1">
      <c r="A1" s="193"/>
      <c r="B1" s="191"/>
      <c r="C1" s="282"/>
      <c r="D1" s="282"/>
      <c r="E1" s="282"/>
      <c r="F1" s="282"/>
      <c r="G1" s="194"/>
      <c r="H1" s="194"/>
      <c r="I1" s="194"/>
      <c r="J1" s="194"/>
      <c r="K1" s="194"/>
      <c r="L1" s="194"/>
    </row>
    <row r="2" spans="1:12" s="195" customFormat="1" ht="20.100000000000001" customHeight="1">
      <c r="A2" s="196"/>
      <c r="B2" s="194"/>
      <c r="C2" s="282"/>
      <c r="D2" s="282"/>
      <c r="E2" s="282"/>
      <c r="F2" s="282"/>
      <c r="G2" s="194"/>
      <c r="H2" s="194"/>
      <c r="I2" s="194"/>
      <c r="J2" s="194"/>
      <c r="K2" s="194"/>
      <c r="L2" s="194"/>
    </row>
    <row r="3" spans="1:12" s="195" customFormat="1" ht="20.100000000000001" customHeight="1">
      <c r="A3" s="197"/>
      <c r="B3" s="194"/>
      <c r="C3" s="197"/>
      <c r="D3" s="194"/>
      <c r="E3" s="198"/>
      <c r="F3" s="199"/>
      <c r="G3" s="198"/>
      <c r="H3" s="199"/>
      <c r="I3" s="198"/>
      <c r="J3" s="199"/>
      <c r="K3" s="198"/>
      <c r="L3" s="199"/>
    </row>
    <row r="4" spans="1:12" s="195" customFormat="1" ht="15.75" customHeight="1">
      <c r="A4" s="283" t="s">
        <v>7</v>
      </c>
      <c r="B4" s="283" t="s">
        <v>8</v>
      </c>
      <c r="C4" s="284" t="s">
        <v>9</v>
      </c>
      <c r="D4" s="283" t="s">
        <v>10</v>
      </c>
      <c r="E4" s="285" t="s">
        <v>123</v>
      </c>
      <c r="F4" s="288" t="s">
        <v>124</v>
      </c>
      <c r="G4" s="289"/>
      <c r="H4" s="289"/>
      <c r="I4" s="289"/>
      <c r="J4" s="289"/>
      <c r="K4" s="200"/>
      <c r="L4" s="201"/>
    </row>
    <row r="5" spans="1:12" s="195" customFormat="1" ht="175.5">
      <c r="A5" s="283"/>
      <c r="B5" s="283"/>
      <c r="C5" s="284"/>
      <c r="D5" s="283"/>
      <c r="E5" s="286"/>
      <c r="F5" s="231" t="s">
        <v>162</v>
      </c>
      <c r="G5" s="202" t="s">
        <v>163</v>
      </c>
      <c r="H5" s="231" t="s">
        <v>164</v>
      </c>
      <c r="I5" s="202" t="s">
        <v>165</v>
      </c>
      <c r="J5" s="202" t="s">
        <v>166</v>
      </c>
      <c r="K5" s="232" t="s">
        <v>36</v>
      </c>
      <c r="L5" s="278" t="s">
        <v>125</v>
      </c>
    </row>
    <row r="6" spans="1:12">
      <c r="A6" s="283"/>
      <c r="B6" s="283"/>
      <c r="C6" s="284"/>
      <c r="D6" s="283"/>
      <c r="E6" s="287"/>
      <c r="F6" s="203">
        <v>0.2</v>
      </c>
      <c r="G6" s="204">
        <v>0.2</v>
      </c>
      <c r="H6" s="204">
        <v>0.2</v>
      </c>
      <c r="I6" s="204">
        <v>0.2</v>
      </c>
      <c r="J6" s="204">
        <v>0.2</v>
      </c>
      <c r="K6" s="204">
        <v>1</v>
      </c>
      <c r="L6" s="279"/>
    </row>
    <row r="7" spans="1:12" s="195" customFormat="1">
      <c r="A7" s="205">
        <v>1</v>
      </c>
      <c r="B7" s="206"/>
      <c r="C7" s="207"/>
      <c r="D7" s="205"/>
      <c r="E7" s="208">
        <v>1</v>
      </c>
      <c r="F7" s="208">
        <v>15</v>
      </c>
      <c r="G7" s="208">
        <v>10</v>
      </c>
      <c r="H7" s="208">
        <v>13</v>
      </c>
      <c r="I7" s="208">
        <v>17</v>
      </c>
      <c r="J7" s="208">
        <v>19</v>
      </c>
      <c r="K7" s="205" t="str">
        <f t="shared" ref="K7:K38" si="0">IF(B7="","",SUM(F7:J7))</f>
        <v/>
      </c>
      <c r="L7" s="209" t="str">
        <f t="shared" ref="L7:L38" si="1">IF(B7="","",ROUND(0.2*K7,2))</f>
        <v/>
      </c>
    </row>
    <row r="8" spans="1:12" s="195" customFormat="1">
      <c r="A8" s="205">
        <v>2</v>
      </c>
      <c r="B8" s="206"/>
      <c r="C8" s="207"/>
      <c r="D8" s="205"/>
      <c r="E8" s="208"/>
      <c r="F8" s="208"/>
      <c r="G8" s="208"/>
      <c r="H8" s="208"/>
      <c r="I8" s="208"/>
      <c r="J8" s="208"/>
      <c r="K8" s="205" t="str">
        <f t="shared" si="0"/>
        <v/>
      </c>
      <c r="L8" s="209" t="str">
        <f t="shared" si="1"/>
        <v/>
      </c>
    </row>
    <row r="9" spans="1:12" s="195" customFormat="1">
      <c r="A9" s="205">
        <v>3</v>
      </c>
      <c r="B9" s="206"/>
      <c r="C9" s="207"/>
      <c r="D9" s="205"/>
      <c r="E9" s="208"/>
      <c r="F9" s="208"/>
      <c r="G9" s="208"/>
      <c r="H9" s="208"/>
      <c r="I9" s="208">
        <v>6</v>
      </c>
      <c r="J9" s="208"/>
      <c r="K9" s="205" t="str">
        <f t="shared" si="0"/>
        <v/>
      </c>
      <c r="L9" s="209" t="str">
        <f t="shared" si="1"/>
        <v/>
      </c>
    </row>
    <row r="10" spans="1:12" s="195" customFormat="1">
      <c r="A10" s="205">
        <v>4</v>
      </c>
      <c r="B10" s="206"/>
      <c r="C10" s="207"/>
      <c r="D10" s="205"/>
      <c r="E10" s="208"/>
      <c r="F10" s="208"/>
      <c r="G10" s="208"/>
      <c r="H10" s="208"/>
      <c r="I10" s="208"/>
      <c r="J10" s="208"/>
      <c r="K10" s="205" t="str">
        <f t="shared" si="0"/>
        <v/>
      </c>
      <c r="L10" s="209" t="str">
        <f t="shared" si="1"/>
        <v/>
      </c>
    </row>
    <row r="11" spans="1:12" s="195" customFormat="1">
      <c r="A11" s="205">
        <v>5</v>
      </c>
      <c r="B11" s="206"/>
      <c r="C11" s="207"/>
      <c r="D11" s="205"/>
      <c r="E11" s="208"/>
      <c r="F11" s="208"/>
      <c r="G11" s="208"/>
      <c r="H11" s="208"/>
      <c r="I11" s="208"/>
      <c r="J11" s="208"/>
      <c r="K11" s="205" t="str">
        <f t="shared" si="0"/>
        <v/>
      </c>
      <c r="L11" s="209" t="str">
        <f t="shared" si="1"/>
        <v/>
      </c>
    </row>
    <row r="12" spans="1:12" s="195" customFormat="1">
      <c r="A12" s="205">
        <v>6</v>
      </c>
      <c r="B12" s="206"/>
      <c r="C12" s="207"/>
      <c r="D12" s="205"/>
      <c r="E12" s="208"/>
      <c r="F12" s="208"/>
      <c r="G12" s="208"/>
      <c r="H12" s="208"/>
      <c r="I12" s="208"/>
      <c r="J12" s="208"/>
      <c r="K12" s="205" t="str">
        <f t="shared" si="0"/>
        <v/>
      </c>
      <c r="L12" s="209" t="str">
        <f t="shared" si="1"/>
        <v/>
      </c>
    </row>
    <row r="13" spans="1:12" s="195" customFormat="1">
      <c r="A13" s="205">
        <v>7</v>
      </c>
      <c r="B13" s="206"/>
      <c r="C13" s="207"/>
      <c r="D13" s="205"/>
      <c r="E13" s="208"/>
      <c r="F13" s="208"/>
      <c r="G13" s="208"/>
      <c r="H13" s="208"/>
      <c r="I13" s="208"/>
      <c r="J13" s="208"/>
      <c r="K13" s="205" t="str">
        <f t="shared" si="0"/>
        <v/>
      </c>
      <c r="L13" s="209" t="str">
        <f t="shared" si="1"/>
        <v/>
      </c>
    </row>
    <row r="14" spans="1:12" s="195" customFormat="1">
      <c r="A14" s="205">
        <v>8</v>
      </c>
      <c r="B14" s="206"/>
      <c r="C14" s="207"/>
      <c r="D14" s="205"/>
      <c r="E14" s="208"/>
      <c r="F14" s="208"/>
      <c r="G14" s="208"/>
      <c r="H14" s="208"/>
      <c r="I14" s="208"/>
      <c r="J14" s="208"/>
      <c r="K14" s="205" t="str">
        <f t="shared" si="0"/>
        <v/>
      </c>
      <c r="L14" s="209" t="str">
        <f t="shared" si="1"/>
        <v/>
      </c>
    </row>
    <row r="15" spans="1:12" s="195" customFormat="1">
      <c r="A15" s="205">
        <v>9</v>
      </c>
      <c r="B15" s="206"/>
      <c r="C15" s="207"/>
      <c r="D15" s="205"/>
      <c r="E15" s="208"/>
      <c r="F15" s="208"/>
      <c r="G15" s="208"/>
      <c r="H15" s="208"/>
      <c r="I15" s="208"/>
      <c r="J15" s="208"/>
      <c r="K15" s="205" t="str">
        <f t="shared" si="0"/>
        <v/>
      </c>
      <c r="L15" s="209" t="str">
        <f t="shared" si="1"/>
        <v/>
      </c>
    </row>
    <row r="16" spans="1:12" s="195" customFormat="1">
      <c r="A16" s="205">
        <v>10</v>
      </c>
      <c r="B16" s="206"/>
      <c r="C16" s="207"/>
      <c r="D16" s="205"/>
      <c r="E16" s="208"/>
      <c r="F16" s="208"/>
      <c r="G16" s="208"/>
      <c r="H16" s="208"/>
      <c r="I16" s="208"/>
      <c r="J16" s="208"/>
      <c r="K16" s="205" t="str">
        <f t="shared" si="0"/>
        <v/>
      </c>
      <c r="L16" s="209" t="str">
        <f t="shared" si="1"/>
        <v/>
      </c>
    </row>
    <row r="17" spans="1:12" s="195" customFormat="1">
      <c r="A17" s="205">
        <v>11</v>
      </c>
      <c r="B17" s="206"/>
      <c r="C17" s="207"/>
      <c r="D17" s="205"/>
      <c r="E17" s="208"/>
      <c r="F17" s="208"/>
      <c r="G17" s="208"/>
      <c r="H17" s="208"/>
      <c r="I17" s="208"/>
      <c r="J17" s="208"/>
      <c r="K17" s="205" t="str">
        <f t="shared" si="0"/>
        <v/>
      </c>
      <c r="L17" s="209" t="str">
        <f t="shared" si="1"/>
        <v/>
      </c>
    </row>
    <row r="18" spans="1:12" s="195" customFormat="1">
      <c r="A18" s="205">
        <v>12</v>
      </c>
      <c r="B18" s="206"/>
      <c r="C18" s="207"/>
      <c r="D18" s="205"/>
      <c r="E18" s="208"/>
      <c r="F18" s="208"/>
      <c r="G18" s="208"/>
      <c r="H18" s="208"/>
      <c r="I18" s="208"/>
      <c r="J18" s="208"/>
      <c r="K18" s="205" t="str">
        <f t="shared" si="0"/>
        <v/>
      </c>
      <c r="L18" s="209" t="str">
        <f t="shared" si="1"/>
        <v/>
      </c>
    </row>
    <row r="19" spans="1:12" s="195" customFormat="1">
      <c r="A19" s="205">
        <v>13</v>
      </c>
      <c r="B19" s="206"/>
      <c r="C19" s="207"/>
      <c r="D19" s="205"/>
      <c r="E19" s="208"/>
      <c r="F19" s="208"/>
      <c r="G19" s="208"/>
      <c r="H19" s="208"/>
      <c r="I19" s="208"/>
      <c r="J19" s="208"/>
      <c r="K19" s="205" t="str">
        <f t="shared" si="0"/>
        <v/>
      </c>
      <c r="L19" s="209" t="str">
        <f t="shared" si="1"/>
        <v/>
      </c>
    </row>
    <row r="20" spans="1:12" s="195" customFormat="1">
      <c r="A20" s="205">
        <v>14</v>
      </c>
      <c r="B20" s="206"/>
      <c r="C20" s="207"/>
      <c r="D20" s="205"/>
      <c r="E20" s="208"/>
      <c r="F20" s="208"/>
      <c r="G20" s="208"/>
      <c r="H20" s="208"/>
      <c r="I20" s="208"/>
      <c r="J20" s="208"/>
      <c r="K20" s="205" t="str">
        <f t="shared" si="0"/>
        <v/>
      </c>
      <c r="L20" s="209" t="str">
        <f t="shared" si="1"/>
        <v/>
      </c>
    </row>
    <row r="21" spans="1:12" s="195" customFormat="1">
      <c r="A21" s="205">
        <v>15</v>
      </c>
      <c r="B21" s="206"/>
      <c r="C21" s="207"/>
      <c r="D21" s="205"/>
      <c r="E21" s="208"/>
      <c r="F21" s="208"/>
      <c r="G21" s="208"/>
      <c r="H21" s="208"/>
      <c r="I21" s="208"/>
      <c r="J21" s="208"/>
      <c r="K21" s="205" t="str">
        <f t="shared" si="0"/>
        <v/>
      </c>
      <c r="L21" s="209" t="str">
        <f t="shared" si="1"/>
        <v/>
      </c>
    </row>
    <row r="22" spans="1:12" s="195" customFormat="1">
      <c r="A22" s="205">
        <v>16</v>
      </c>
      <c r="B22" s="206"/>
      <c r="C22" s="207"/>
      <c r="D22" s="205"/>
      <c r="E22" s="208"/>
      <c r="F22" s="208"/>
      <c r="G22" s="208"/>
      <c r="H22" s="208"/>
      <c r="I22" s="208"/>
      <c r="J22" s="208"/>
      <c r="K22" s="205" t="str">
        <f t="shared" si="0"/>
        <v/>
      </c>
      <c r="L22" s="209" t="str">
        <f t="shared" si="1"/>
        <v/>
      </c>
    </row>
    <row r="23" spans="1:12" s="195" customFormat="1">
      <c r="A23" s="205">
        <v>17</v>
      </c>
      <c r="B23" s="206"/>
      <c r="C23" s="207"/>
      <c r="D23" s="205"/>
      <c r="E23" s="208"/>
      <c r="F23" s="208"/>
      <c r="G23" s="208"/>
      <c r="H23" s="208"/>
      <c r="I23" s="208"/>
      <c r="J23" s="208"/>
      <c r="K23" s="205" t="str">
        <f t="shared" si="0"/>
        <v/>
      </c>
      <c r="L23" s="209" t="str">
        <f t="shared" si="1"/>
        <v/>
      </c>
    </row>
    <row r="24" spans="1:12" s="195" customFormat="1">
      <c r="A24" s="205">
        <v>18</v>
      </c>
      <c r="B24" s="206"/>
      <c r="C24" s="207"/>
      <c r="D24" s="205"/>
      <c r="E24" s="208"/>
      <c r="F24" s="208"/>
      <c r="G24" s="208"/>
      <c r="H24" s="208"/>
      <c r="I24" s="208"/>
      <c r="J24" s="208"/>
      <c r="K24" s="205" t="str">
        <f t="shared" si="0"/>
        <v/>
      </c>
      <c r="L24" s="209" t="str">
        <f t="shared" si="1"/>
        <v/>
      </c>
    </row>
    <row r="25" spans="1:12" s="195" customFormat="1">
      <c r="A25" s="205">
        <v>19</v>
      </c>
      <c r="B25" s="206"/>
      <c r="C25" s="207"/>
      <c r="D25" s="205"/>
      <c r="E25" s="208"/>
      <c r="F25" s="208"/>
      <c r="G25" s="208"/>
      <c r="H25" s="208"/>
      <c r="I25" s="208"/>
      <c r="J25" s="208"/>
      <c r="K25" s="205" t="str">
        <f t="shared" si="0"/>
        <v/>
      </c>
      <c r="L25" s="209" t="str">
        <f t="shared" si="1"/>
        <v/>
      </c>
    </row>
    <row r="26" spans="1:12" s="195" customFormat="1">
      <c r="A26" s="205">
        <v>20</v>
      </c>
      <c r="B26" s="206"/>
      <c r="C26" s="207"/>
      <c r="D26" s="205"/>
      <c r="E26" s="208"/>
      <c r="F26" s="208"/>
      <c r="G26" s="208"/>
      <c r="H26" s="208"/>
      <c r="I26" s="208"/>
      <c r="J26" s="208"/>
      <c r="K26" s="205" t="str">
        <f t="shared" si="0"/>
        <v/>
      </c>
      <c r="L26" s="209" t="str">
        <f t="shared" si="1"/>
        <v/>
      </c>
    </row>
    <row r="27" spans="1:12" s="195" customFormat="1">
      <c r="A27" s="205">
        <v>21</v>
      </c>
      <c r="B27" s="206"/>
      <c r="C27" s="207"/>
      <c r="D27" s="205"/>
      <c r="E27" s="208"/>
      <c r="F27" s="208"/>
      <c r="G27" s="208"/>
      <c r="H27" s="208"/>
      <c r="I27" s="208"/>
      <c r="J27" s="208"/>
      <c r="K27" s="205" t="str">
        <f t="shared" si="0"/>
        <v/>
      </c>
      <c r="L27" s="209" t="str">
        <f t="shared" si="1"/>
        <v/>
      </c>
    </row>
    <row r="28" spans="1:12" s="195" customFormat="1">
      <c r="A28" s="205">
        <v>22</v>
      </c>
      <c r="B28" s="206"/>
      <c r="C28" s="207"/>
      <c r="D28" s="205"/>
      <c r="E28" s="208"/>
      <c r="F28" s="208"/>
      <c r="G28" s="208"/>
      <c r="H28" s="208"/>
      <c r="I28" s="208"/>
      <c r="J28" s="208"/>
      <c r="K28" s="205" t="str">
        <f t="shared" si="0"/>
        <v/>
      </c>
      <c r="L28" s="209" t="str">
        <f t="shared" si="1"/>
        <v/>
      </c>
    </row>
    <row r="29" spans="1:12" s="195" customFormat="1">
      <c r="A29" s="205">
        <v>23</v>
      </c>
      <c r="B29" s="206"/>
      <c r="C29" s="207"/>
      <c r="D29" s="205"/>
      <c r="E29" s="208"/>
      <c r="F29" s="208"/>
      <c r="G29" s="208"/>
      <c r="H29" s="208"/>
      <c r="I29" s="208"/>
      <c r="J29" s="208"/>
      <c r="K29" s="205" t="str">
        <f t="shared" si="0"/>
        <v/>
      </c>
      <c r="L29" s="209" t="str">
        <f t="shared" si="1"/>
        <v/>
      </c>
    </row>
    <row r="30" spans="1:12" s="195" customFormat="1">
      <c r="A30" s="205">
        <v>24</v>
      </c>
      <c r="B30" s="206"/>
      <c r="C30" s="207"/>
      <c r="D30" s="205"/>
      <c r="E30" s="208"/>
      <c r="F30" s="208"/>
      <c r="G30" s="208"/>
      <c r="H30" s="208"/>
      <c r="I30" s="208"/>
      <c r="J30" s="208"/>
      <c r="K30" s="205" t="str">
        <f t="shared" si="0"/>
        <v/>
      </c>
      <c r="L30" s="209" t="str">
        <f t="shared" si="1"/>
        <v/>
      </c>
    </row>
    <row r="31" spans="1:12" s="195" customFormat="1">
      <c r="A31" s="205">
        <v>25</v>
      </c>
      <c r="B31" s="206"/>
      <c r="C31" s="207"/>
      <c r="D31" s="205"/>
      <c r="E31" s="208"/>
      <c r="F31" s="208"/>
      <c r="G31" s="208"/>
      <c r="H31" s="208"/>
      <c r="I31" s="208"/>
      <c r="J31" s="208"/>
      <c r="K31" s="205" t="str">
        <f t="shared" si="0"/>
        <v/>
      </c>
      <c r="L31" s="209" t="str">
        <f t="shared" si="1"/>
        <v/>
      </c>
    </row>
    <row r="32" spans="1:12" s="195" customFormat="1">
      <c r="A32" s="205">
        <v>26</v>
      </c>
      <c r="B32" s="206"/>
      <c r="C32" s="207"/>
      <c r="D32" s="205"/>
      <c r="E32" s="208"/>
      <c r="F32" s="208"/>
      <c r="G32" s="208"/>
      <c r="H32" s="208"/>
      <c r="I32" s="208"/>
      <c r="J32" s="208"/>
      <c r="K32" s="205" t="str">
        <f t="shared" si="0"/>
        <v/>
      </c>
      <c r="L32" s="209" t="str">
        <f t="shared" si="1"/>
        <v/>
      </c>
    </row>
    <row r="33" spans="1:12" s="195" customFormat="1">
      <c r="A33" s="205">
        <v>27</v>
      </c>
      <c r="B33" s="206"/>
      <c r="C33" s="207"/>
      <c r="D33" s="205"/>
      <c r="E33" s="208"/>
      <c r="F33" s="208"/>
      <c r="G33" s="208"/>
      <c r="H33" s="208"/>
      <c r="I33" s="208"/>
      <c r="J33" s="208"/>
      <c r="K33" s="205" t="str">
        <f t="shared" si="0"/>
        <v/>
      </c>
      <c r="L33" s="209" t="str">
        <f t="shared" si="1"/>
        <v/>
      </c>
    </row>
    <row r="34" spans="1:12" s="195" customFormat="1">
      <c r="A34" s="205">
        <v>28</v>
      </c>
      <c r="B34" s="206"/>
      <c r="C34" s="207"/>
      <c r="D34" s="205"/>
      <c r="E34" s="208"/>
      <c r="F34" s="208"/>
      <c r="G34" s="208"/>
      <c r="H34" s="208"/>
      <c r="I34" s="208"/>
      <c r="J34" s="208"/>
      <c r="K34" s="205" t="str">
        <f t="shared" si="0"/>
        <v/>
      </c>
      <c r="L34" s="209" t="str">
        <f t="shared" si="1"/>
        <v/>
      </c>
    </row>
    <row r="35" spans="1:12" s="195" customFormat="1">
      <c r="A35" s="205">
        <v>29</v>
      </c>
      <c r="B35" s="206"/>
      <c r="C35" s="207"/>
      <c r="D35" s="205"/>
      <c r="E35" s="208"/>
      <c r="F35" s="208"/>
      <c r="G35" s="208"/>
      <c r="H35" s="208"/>
      <c r="I35" s="208"/>
      <c r="J35" s="208"/>
      <c r="K35" s="205" t="str">
        <f t="shared" si="0"/>
        <v/>
      </c>
      <c r="L35" s="209" t="str">
        <f t="shared" si="1"/>
        <v/>
      </c>
    </row>
    <row r="36" spans="1:12" s="195" customFormat="1">
      <c r="A36" s="205">
        <v>30</v>
      </c>
      <c r="B36" s="206" t="s">
        <v>172</v>
      </c>
      <c r="C36" s="207" t="s">
        <v>172</v>
      </c>
      <c r="D36" s="205" t="s">
        <v>172</v>
      </c>
      <c r="E36" s="208"/>
      <c r="F36" s="208"/>
      <c r="G36" s="208"/>
      <c r="H36" s="208"/>
      <c r="I36" s="208"/>
      <c r="J36" s="208"/>
      <c r="K36" s="205" t="str">
        <f t="shared" si="0"/>
        <v/>
      </c>
      <c r="L36" s="209" t="str">
        <f t="shared" si="1"/>
        <v/>
      </c>
    </row>
    <row r="37" spans="1:12" s="195" customFormat="1">
      <c r="A37" s="205">
        <v>31</v>
      </c>
      <c r="B37" s="206" t="s">
        <v>172</v>
      </c>
      <c r="C37" s="207" t="s">
        <v>172</v>
      </c>
      <c r="D37" s="205" t="s">
        <v>172</v>
      </c>
      <c r="E37" s="208"/>
      <c r="F37" s="208"/>
      <c r="G37" s="208"/>
      <c r="H37" s="208"/>
      <c r="I37" s="208"/>
      <c r="J37" s="208"/>
      <c r="K37" s="205" t="str">
        <f t="shared" si="0"/>
        <v/>
      </c>
      <c r="L37" s="209" t="str">
        <f t="shared" si="1"/>
        <v/>
      </c>
    </row>
    <row r="38" spans="1:12" s="195" customFormat="1">
      <c r="A38" s="205">
        <v>32</v>
      </c>
      <c r="B38" s="206" t="s">
        <v>172</v>
      </c>
      <c r="C38" s="207" t="s">
        <v>172</v>
      </c>
      <c r="D38" s="205" t="s">
        <v>172</v>
      </c>
      <c r="E38" s="208"/>
      <c r="F38" s="208"/>
      <c r="G38" s="208"/>
      <c r="H38" s="208"/>
      <c r="I38" s="208"/>
      <c r="J38" s="208"/>
      <c r="K38" s="205" t="str">
        <f t="shared" si="0"/>
        <v/>
      </c>
      <c r="L38" s="209" t="str">
        <f t="shared" si="1"/>
        <v/>
      </c>
    </row>
    <row r="39" spans="1:12" s="195" customFormat="1">
      <c r="A39" s="205">
        <v>33</v>
      </c>
      <c r="B39" s="206" t="s">
        <v>172</v>
      </c>
      <c r="C39" s="207" t="s">
        <v>172</v>
      </c>
      <c r="D39" s="205" t="s">
        <v>172</v>
      </c>
      <c r="E39" s="208"/>
      <c r="F39" s="208"/>
      <c r="G39" s="208"/>
      <c r="H39" s="208"/>
      <c r="I39" s="208"/>
      <c r="J39" s="208"/>
      <c r="K39" s="205" t="str">
        <f t="shared" ref="K39:K60" si="2">IF(B39="","",SUM(F39:J39))</f>
        <v/>
      </c>
      <c r="L39" s="209" t="str">
        <f t="shared" ref="L39:L60" si="3">IF(B39="","",ROUND(0.2*K39,2))</f>
        <v/>
      </c>
    </row>
    <row r="40" spans="1:12" s="195" customFormat="1">
      <c r="A40" s="205">
        <v>34</v>
      </c>
      <c r="B40" s="206" t="s">
        <v>172</v>
      </c>
      <c r="C40" s="207" t="s">
        <v>172</v>
      </c>
      <c r="D40" s="205" t="s">
        <v>172</v>
      </c>
      <c r="E40" s="208"/>
      <c r="F40" s="208"/>
      <c r="G40" s="208"/>
      <c r="H40" s="208"/>
      <c r="I40" s="208"/>
      <c r="J40" s="208"/>
      <c r="K40" s="205" t="str">
        <f t="shared" si="2"/>
        <v/>
      </c>
      <c r="L40" s="209" t="str">
        <f t="shared" si="3"/>
        <v/>
      </c>
    </row>
    <row r="41" spans="1:12" s="195" customFormat="1">
      <c r="A41" s="205">
        <v>35</v>
      </c>
      <c r="B41" s="206" t="s">
        <v>172</v>
      </c>
      <c r="C41" s="207" t="s">
        <v>172</v>
      </c>
      <c r="D41" s="205" t="s">
        <v>172</v>
      </c>
      <c r="E41" s="208"/>
      <c r="F41" s="208"/>
      <c r="G41" s="208"/>
      <c r="H41" s="208"/>
      <c r="I41" s="208"/>
      <c r="J41" s="208"/>
      <c r="K41" s="205" t="str">
        <f t="shared" si="2"/>
        <v/>
      </c>
      <c r="L41" s="209" t="str">
        <f t="shared" si="3"/>
        <v/>
      </c>
    </row>
    <row r="42" spans="1:12" s="195" customFormat="1">
      <c r="A42" s="205">
        <v>36</v>
      </c>
      <c r="B42" s="206" t="s">
        <v>172</v>
      </c>
      <c r="C42" s="207" t="s">
        <v>172</v>
      </c>
      <c r="D42" s="205" t="s">
        <v>172</v>
      </c>
      <c r="E42" s="208"/>
      <c r="F42" s="208"/>
      <c r="G42" s="208"/>
      <c r="H42" s="208"/>
      <c r="I42" s="208"/>
      <c r="J42" s="208"/>
      <c r="K42" s="205" t="str">
        <f t="shared" si="2"/>
        <v/>
      </c>
      <c r="L42" s="209" t="str">
        <f t="shared" si="3"/>
        <v/>
      </c>
    </row>
    <row r="43" spans="1:12" s="195" customFormat="1">
      <c r="A43" s="205">
        <v>37</v>
      </c>
      <c r="B43" s="206" t="s">
        <v>172</v>
      </c>
      <c r="C43" s="207" t="s">
        <v>172</v>
      </c>
      <c r="D43" s="205" t="s">
        <v>172</v>
      </c>
      <c r="E43" s="208"/>
      <c r="F43" s="208"/>
      <c r="G43" s="208"/>
      <c r="H43" s="208"/>
      <c r="I43" s="208"/>
      <c r="J43" s="208"/>
      <c r="K43" s="205" t="str">
        <f t="shared" si="2"/>
        <v/>
      </c>
      <c r="L43" s="209" t="str">
        <f t="shared" si="3"/>
        <v/>
      </c>
    </row>
    <row r="44" spans="1:12" s="195" customFormat="1">
      <c r="A44" s="205">
        <v>38</v>
      </c>
      <c r="B44" s="206" t="s">
        <v>172</v>
      </c>
      <c r="C44" s="207" t="s">
        <v>172</v>
      </c>
      <c r="D44" s="205" t="s">
        <v>172</v>
      </c>
      <c r="E44" s="208"/>
      <c r="F44" s="208"/>
      <c r="G44" s="208"/>
      <c r="H44" s="208"/>
      <c r="I44" s="208"/>
      <c r="J44" s="208"/>
      <c r="K44" s="205" t="str">
        <f t="shared" si="2"/>
        <v/>
      </c>
      <c r="L44" s="209" t="str">
        <f t="shared" si="3"/>
        <v/>
      </c>
    </row>
    <row r="45" spans="1:12" s="195" customFormat="1">
      <c r="A45" s="205">
        <v>39</v>
      </c>
      <c r="B45" s="206" t="s">
        <v>172</v>
      </c>
      <c r="C45" s="207" t="s">
        <v>172</v>
      </c>
      <c r="D45" s="205" t="s">
        <v>172</v>
      </c>
      <c r="E45" s="208"/>
      <c r="F45" s="208"/>
      <c r="G45" s="208"/>
      <c r="H45" s="208"/>
      <c r="I45" s="208"/>
      <c r="J45" s="208"/>
      <c r="K45" s="205" t="str">
        <f t="shared" si="2"/>
        <v/>
      </c>
      <c r="L45" s="209" t="str">
        <f t="shared" si="3"/>
        <v/>
      </c>
    </row>
    <row r="46" spans="1:12" s="195" customFormat="1">
      <c r="A46" s="205">
        <v>40</v>
      </c>
      <c r="B46" s="206" t="s">
        <v>172</v>
      </c>
      <c r="C46" s="207" t="s">
        <v>172</v>
      </c>
      <c r="D46" s="205" t="s">
        <v>172</v>
      </c>
      <c r="E46" s="208"/>
      <c r="F46" s="208"/>
      <c r="G46" s="208"/>
      <c r="H46" s="208"/>
      <c r="I46" s="208"/>
      <c r="J46" s="208"/>
      <c r="K46" s="205" t="str">
        <f t="shared" si="2"/>
        <v/>
      </c>
      <c r="L46" s="209" t="str">
        <f t="shared" si="3"/>
        <v/>
      </c>
    </row>
    <row r="47" spans="1:12" s="195" customFormat="1">
      <c r="A47" s="205">
        <v>41</v>
      </c>
      <c r="B47" s="206" t="s">
        <v>172</v>
      </c>
      <c r="C47" s="207" t="s">
        <v>172</v>
      </c>
      <c r="D47" s="205" t="s">
        <v>172</v>
      </c>
      <c r="E47" s="208"/>
      <c r="F47" s="208"/>
      <c r="G47" s="208"/>
      <c r="H47" s="208"/>
      <c r="I47" s="208"/>
      <c r="J47" s="208"/>
      <c r="K47" s="205" t="str">
        <f t="shared" si="2"/>
        <v/>
      </c>
      <c r="L47" s="209" t="str">
        <f t="shared" si="3"/>
        <v/>
      </c>
    </row>
    <row r="48" spans="1:12" s="195" customFormat="1">
      <c r="A48" s="205">
        <v>42</v>
      </c>
      <c r="B48" s="206" t="s">
        <v>172</v>
      </c>
      <c r="C48" s="207" t="s">
        <v>172</v>
      </c>
      <c r="D48" s="205" t="s">
        <v>172</v>
      </c>
      <c r="E48" s="208"/>
      <c r="F48" s="208"/>
      <c r="G48" s="208"/>
      <c r="H48" s="208"/>
      <c r="I48" s="208"/>
      <c r="J48" s="208"/>
      <c r="K48" s="205" t="str">
        <f t="shared" si="2"/>
        <v/>
      </c>
      <c r="L48" s="209" t="str">
        <f t="shared" si="3"/>
        <v/>
      </c>
    </row>
    <row r="49" spans="1:12" s="195" customFormat="1">
      <c r="A49" s="205">
        <v>43</v>
      </c>
      <c r="B49" s="206" t="s">
        <v>172</v>
      </c>
      <c r="C49" s="207" t="s">
        <v>172</v>
      </c>
      <c r="D49" s="205" t="s">
        <v>172</v>
      </c>
      <c r="E49" s="208"/>
      <c r="F49" s="208"/>
      <c r="G49" s="208"/>
      <c r="H49" s="208"/>
      <c r="I49" s="208"/>
      <c r="J49" s="208"/>
      <c r="K49" s="205" t="str">
        <f t="shared" si="2"/>
        <v/>
      </c>
      <c r="L49" s="209" t="str">
        <f t="shared" si="3"/>
        <v/>
      </c>
    </row>
    <row r="50" spans="1:12" s="195" customFormat="1">
      <c r="A50" s="205">
        <v>44</v>
      </c>
      <c r="B50" s="206" t="s">
        <v>172</v>
      </c>
      <c r="C50" s="207" t="s">
        <v>172</v>
      </c>
      <c r="D50" s="205" t="s">
        <v>172</v>
      </c>
      <c r="E50" s="208"/>
      <c r="F50" s="208"/>
      <c r="G50" s="208"/>
      <c r="H50" s="208"/>
      <c r="I50" s="208"/>
      <c r="J50" s="208"/>
      <c r="K50" s="205" t="str">
        <f t="shared" si="2"/>
        <v/>
      </c>
      <c r="L50" s="209" t="str">
        <f t="shared" si="3"/>
        <v/>
      </c>
    </row>
    <row r="51" spans="1:12" s="195" customFormat="1">
      <c r="A51" s="205">
        <v>45</v>
      </c>
      <c r="B51" s="206" t="s">
        <v>172</v>
      </c>
      <c r="C51" s="207" t="s">
        <v>172</v>
      </c>
      <c r="D51" s="205" t="s">
        <v>172</v>
      </c>
      <c r="E51" s="208"/>
      <c r="F51" s="208"/>
      <c r="G51" s="208"/>
      <c r="H51" s="208"/>
      <c r="I51" s="208"/>
      <c r="J51" s="208"/>
      <c r="K51" s="205" t="str">
        <f t="shared" si="2"/>
        <v/>
      </c>
      <c r="L51" s="209" t="str">
        <f t="shared" si="3"/>
        <v/>
      </c>
    </row>
    <row r="52" spans="1:12" s="195" customFormat="1">
      <c r="A52" s="205">
        <v>46</v>
      </c>
      <c r="B52" s="206" t="s">
        <v>172</v>
      </c>
      <c r="C52" s="207" t="s">
        <v>172</v>
      </c>
      <c r="D52" s="205" t="s">
        <v>172</v>
      </c>
      <c r="E52" s="208"/>
      <c r="F52" s="208"/>
      <c r="G52" s="208"/>
      <c r="H52" s="208"/>
      <c r="I52" s="208"/>
      <c r="J52" s="208"/>
      <c r="K52" s="205" t="str">
        <f t="shared" si="2"/>
        <v/>
      </c>
      <c r="L52" s="209" t="str">
        <f t="shared" si="3"/>
        <v/>
      </c>
    </row>
    <row r="53" spans="1:12" s="195" customFormat="1">
      <c r="A53" s="205">
        <v>47</v>
      </c>
      <c r="B53" s="206" t="s">
        <v>172</v>
      </c>
      <c r="C53" s="207" t="s">
        <v>172</v>
      </c>
      <c r="D53" s="205" t="s">
        <v>172</v>
      </c>
      <c r="E53" s="208"/>
      <c r="F53" s="208"/>
      <c r="G53" s="208"/>
      <c r="H53" s="208"/>
      <c r="I53" s="208"/>
      <c r="J53" s="208"/>
      <c r="K53" s="205" t="str">
        <f t="shared" si="2"/>
        <v/>
      </c>
      <c r="L53" s="209" t="str">
        <f t="shared" si="3"/>
        <v/>
      </c>
    </row>
    <row r="54" spans="1:12" s="195" customFormat="1">
      <c r="A54" s="205">
        <v>48</v>
      </c>
      <c r="B54" s="206" t="s">
        <v>172</v>
      </c>
      <c r="C54" s="207" t="s">
        <v>172</v>
      </c>
      <c r="D54" s="205" t="s">
        <v>172</v>
      </c>
      <c r="E54" s="208"/>
      <c r="F54" s="208"/>
      <c r="G54" s="208"/>
      <c r="H54" s="208"/>
      <c r="I54" s="208"/>
      <c r="J54" s="208"/>
      <c r="K54" s="205" t="str">
        <f t="shared" si="2"/>
        <v/>
      </c>
      <c r="L54" s="209" t="str">
        <f t="shared" si="3"/>
        <v/>
      </c>
    </row>
    <row r="55" spans="1:12" s="195" customFormat="1">
      <c r="A55" s="205">
        <v>49</v>
      </c>
      <c r="B55" s="206" t="s">
        <v>172</v>
      </c>
      <c r="C55" s="207" t="s">
        <v>172</v>
      </c>
      <c r="D55" s="205" t="s">
        <v>172</v>
      </c>
      <c r="E55" s="208"/>
      <c r="F55" s="208"/>
      <c r="G55" s="208"/>
      <c r="H55" s="208"/>
      <c r="I55" s="208"/>
      <c r="J55" s="208"/>
      <c r="K55" s="205" t="str">
        <f t="shared" si="2"/>
        <v/>
      </c>
      <c r="L55" s="209" t="str">
        <f t="shared" si="3"/>
        <v/>
      </c>
    </row>
    <row r="56" spans="1:12" s="195" customFormat="1">
      <c r="A56" s="205">
        <v>50</v>
      </c>
      <c r="B56" s="206" t="s">
        <v>172</v>
      </c>
      <c r="C56" s="207" t="s">
        <v>172</v>
      </c>
      <c r="D56" s="205" t="s">
        <v>172</v>
      </c>
      <c r="E56" s="208"/>
      <c r="F56" s="208"/>
      <c r="G56" s="208"/>
      <c r="H56" s="208"/>
      <c r="I56" s="208"/>
      <c r="J56" s="208"/>
      <c r="K56" s="205" t="str">
        <f t="shared" si="2"/>
        <v/>
      </c>
      <c r="L56" s="209" t="str">
        <f t="shared" si="3"/>
        <v/>
      </c>
    </row>
    <row r="57" spans="1:12" s="195" customFormat="1">
      <c r="A57" s="205">
        <v>51</v>
      </c>
      <c r="B57" s="206" t="s">
        <v>172</v>
      </c>
      <c r="C57" s="207" t="s">
        <v>172</v>
      </c>
      <c r="D57" s="205" t="s">
        <v>172</v>
      </c>
      <c r="E57" s="208"/>
      <c r="F57" s="208"/>
      <c r="G57" s="208"/>
      <c r="H57" s="208"/>
      <c r="I57" s="208"/>
      <c r="J57" s="208"/>
      <c r="K57" s="205" t="str">
        <f t="shared" si="2"/>
        <v/>
      </c>
      <c r="L57" s="209" t="str">
        <f t="shared" si="3"/>
        <v/>
      </c>
    </row>
    <row r="58" spans="1:12" s="195" customFormat="1">
      <c r="A58" s="205">
        <v>52</v>
      </c>
      <c r="B58" s="206" t="s">
        <v>172</v>
      </c>
      <c r="C58" s="207" t="s">
        <v>172</v>
      </c>
      <c r="D58" s="205" t="s">
        <v>172</v>
      </c>
      <c r="E58" s="208"/>
      <c r="F58" s="208"/>
      <c r="G58" s="208"/>
      <c r="H58" s="208"/>
      <c r="I58" s="208"/>
      <c r="J58" s="208"/>
      <c r="K58" s="205" t="str">
        <f t="shared" si="2"/>
        <v/>
      </c>
      <c r="L58" s="209" t="str">
        <f t="shared" si="3"/>
        <v/>
      </c>
    </row>
    <row r="59" spans="1:12" s="195" customFormat="1">
      <c r="A59" s="205">
        <v>53</v>
      </c>
      <c r="B59" s="206" t="s">
        <v>172</v>
      </c>
      <c r="C59" s="207" t="s">
        <v>172</v>
      </c>
      <c r="D59" s="205" t="s">
        <v>172</v>
      </c>
      <c r="E59" s="208"/>
      <c r="F59" s="208"/>
      <c r="G59" s="208"/>
      <c r="H59" s="208"/>
      <c r="I59" s="208"/>
      <c r="J59" s="208"/>
      <c r="K59" s="205" t="str">
        <f t="shared" si="2"/>
        <v/>
      </c>
      <c r="L59" s="209" t="str">
        <f t="shared" si="3"/>
        <v/>
      </c>
    </row>
    <row r="60" spans="1:12" s="195" customFormat="1">
      <c r="A60" s="205">
        <v>54</v>
      </c>
      <c r="B60" s="206" t="s">
        <v>172</v>
      </c>
      <c r="C60" s="207" t="s">
        <v>172</v>
      </c>
      <c r="D60" s="205" t="s">
        <v>172</v>
      </c>
      <c r="E60" s="208"/>
      <c r="F60" s="208"/>
      <c r="G60" s="208"/>
      <c r="H60" s="208"/>
      <c r="I60" s="208"/>
      <c r="J60" s="208"/>
      <c r="K60" s="205" t="str">
        <f t="shared" si="2"/>
        <v/>
      </c>
      <c r="L60" s="209" t="str">
        <f t="shared" si="3"/>
        <v/>
      </c>
    </row>
    <row r="61" spans="1:12">
      <c r="A61" s="210"/>
      <c r="B61" s="211"/>
      <c r="C61" s="211"/>
      <c r="D61" s="212"/>
      <c r="E61" s="211"/>
      <c r="F61" s="280"/>
      <c r="G61" s="280"/>
      <c r="H61" s="280"/>
      <c r="I61" s="280"/>
      <c r="J61" s="280"/>
      <c r="K61" s="280"/>
      <c r="L61" s="280"/>
    </row>
    <row r="62" spans="1:12" ht="15.95" customHeight="1">
      <c r="A62" s="213"/>
      <c r="B62" s="214"/>
      <c r="C62" s="214"/>
      <c r="D62" s="215"/>
      <c r="E62" s="214"/>
      <c r="F62" s="281"/>
      <c r="G62" s="281"/>
      <c r="H62" s="281"/>
      <c r="I62" s="281"/>
      <c r="J62" s="281"/>
      <c r="K62" s="281"/>
      <c r="L62" s="281"/>
    </row>
    <row r="63" spans="1:12" ht="15.95" customHeight="1">
      <c r="A63" s="213"/>
      <c r="B63" s="214"/>
      <c r="C63" s="214"/>
      <c r="D63" s="215"/>
      <c r="E63" s="214"/>
      <c r="F63" s="281"/>
      <c r="G63" s="281"/>
      <c r="H63" s="281"/>
      <c r="I63" s="281"/>
      <c r="J63" s="281"/>
      <c r="K63" s="281"/>
      <c r="L63" s="281"/>
    </row>
    <row r="64" spans="1:12" ht="15.95" customHeight="1">
      <c r="A64" s="216"/>
      <c r="B64" s="214" t="s">
        <v>14</v>
      </c>
      <c r="C64" s="214"/>
      <c r="D64" s="215"/>
      <c r="E64" s="214"/>
      <c r="F64" s="281"/>
      <c r="G64" s="281"/>
      <c r="H64" s="281"/>
      <c r="I64" s="281"/>
      <c r="J64" s="281"/>
      <c r="K64" s="281"/>
      <c r="L64" s="281"/>
    </row>
    <row r="65" spans="1:12">
      <c r="A65" s="216"/>
      <c r="B65" s="217" t="s">
        <v>126</v>
      </c>
      <c r="C65" s="217"/>
      <c r="D65" s="218"/>
      <c r="E65" s="217"/>
      <c r="F65" s="214"/>
      <c r="G65" s="214"/>
      <c r="H65" s="214"/>
      <c r="I65" s="214"/>
      <c r="J65" s="214"/>
      <c r="K65" s="214"/>
      <c r="L65" s="214"/>
    </row>
    <row r="66" spans="1:12">
      <c r="A66" s="216"/>
      <c r="B66" s="217" t="s">
        <v>127</v>
      </c>
      <c r="C66" s="217"/>
      <c r="D66" s="218"/>
      <c r="E66" s="217"/>
      <c r="F66" s="214"/>
      <c r="G66" s="214"/>
      <c r="H66" s="214"/>
      <c r="I66" s="214"/>
      <c r="J66" s="214"/>
      <c r="K66" s="214"/>
      <c r="L66" s="214"/>
    </row>
    <row r="67" spans="1:12">
      <c r="A67" s="216"/>
      <c r="B67" s="219" t="e">
        <f>#REF!</f>
        <v>#REF!</v>
      </c>
      <c r="C67" s="219"/>
      <c r="D67" s="220"/>
      <c r="E67" s="219"/>
      <c r="F67" s="214"/>
      <c r="G67" s="214"/>
      <c r="H67" s="214"/>
      <c r="I67" s="214"/>
      <c r="J67" s="214"/>
      <c r="K67" s="214"/>
      <c r="L67" s="214"/>
    </row>
    <row r="68" spans="1:12">
      <c r="A68" s="213"/>
      <c r="B68" s="214"/>
      <c r="C68" s="214"/>
      <c r="D68" s="215"/>
      <c r="E68" s="214"/>
      <c r="F68" s="214"/>
      <c r="G68" s="214"/>
      <c r="H68" s="214"/>
      <c r="I68" s="214"/>
      <c r="J68" s="214"/>
      <c r="K68" s="214"/>
      <c r="L68" s="214"/>
    </row>
    <row r="69" spans="1:12">
      <c r="A69" s="213"/>
      <c r="B69" s="214"/>
      <c r="C69" s="214"/>
      <c r="D69" s="215"/>
      <c r="E69" s="214"/>
      <c r="F69" s="214"/>
      <c r="G69" s="214"/>
      <c r="H69" s="214"/>
      <c r="I69" s="214"/>
      <c r="J69" s="214"/>
      <c r="K69" s="214"/>
      <c r="L69" s="214"/>
    </row>
    <row r="70" spans="1:12">
      <c r="A70" s="213"/>
      <c r="B70" s="214"/>
      <c r="C70" s="214"/>
      <c r="D70" s="215"/>
      <c r="E70" s="214"/>
      <c r="F70" s="214"/>
      <c r="G70" s="214"/>
      <c r="H70" s="214"/>
      <c r="I70" s="214"/>
      <c r="J70" s="214"/>
      <c r="K70" s="214"/>
      <c r="L70" s="214"/>
    </row>
    <row r="71" spans="1:12">
      <c r="A71" s="213"/>
      <c r="B71" s="214"/>
      <c r="C71" s="214"/>
      <c r="D71" s="215"/>
      <c r="E71" s="214"/>
      <c r="F71" s="214"/>
      <c r="G71" s="214"/>
      <c r="H71" s="214"/>
      <c r="I71" s="214"/>
      <c r="J71" s="214"/>
      <c r="K71" s="214"/>
      <c r="L71" s="214"/>
    </row>
    <row r="72" spans="1:12">
      <c r="A72" s="221"/>
      <c r="B72" s="222"/>
      <c r="C72" s="222"/>
      <c r="D72" s="223"/>
      <c r="E72" s="222"/>
      <c r="F72" s="222"/>
      <c r="G72" s="222"/>
      <c r="H72" s="222"/>
      <c r="I72" s="222"/>
      <c r="J72" s="222"/>
      <c r="K72" s="222"/>
      <c r="L72" s="222"/>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hidden="1" customHeight="1"/>
  </sheetData>
  <mergeCells count="12">
    <mergeCell ref="C1:F2"/>
    <mergeCell ref="A4:A6"/>
    <mergeCell ref="B4:B6"/>
    <mergeCell ref="C4:C6"/>
    <mergeCell ref="D4:D6"/>
    <mergeCell ref="E4:E6"/>
    <mergeCell ref="F4:J4"/>
    <mergeCell ref="L5:L6"/>
    <mergeCell ref="F61:L61"/>
    <mergeCell ref="F62:L62"/>
    <mergeCell ref="F63:L63"/>
    <mergeCell ref="F64:L6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zoomScale="70" zoomScaleNormal="70" workbookViewId="0">
      <selection activeCell="H17" sqref="H17"/>
    </sheetView>
  </sheetViews>
  <sheetFormatPr defaultColWidth="9.140625" defaultRowHeight="15.75" customHeight="1" zeroHeight="1"/>
  <cols>
    <col min="1" max="1" width="5" style="192" customWidth="1"/>
    <col min="2" max="2" width="39.5703125" style="192" bestFit="1" customWidth="1"/>
    <col min="3" max="3" width="26.28515625" style="192" customWidth="1"/>
    <col min="4" max="4" width="11.42578125" style="224" customWidth="1"/>
    <col min="5" max="5" width="15.28515625" style="192" customWidth="1"/>
    <col min="6" max="6" width="33.5703125" style="192" customWidth="1"/>
    <col min="7" max="7" width="29.42578125" style="192" customWidth="1"/>
    <col min="8" max="8" width="30.140625" style="192" customWidth="1"/>
    <col min="9" max="9" width="28.5703125" style="192" customWidth="1"/>
    <col min="10" max="10" width="28.7109375" style="192" customWidth="1"/>
    <col min="11" max="11" width="20.85546875" style="192" customWidth="1"/>
    <col min="12" max="12" width="16.28515625" style="192" customWidth="1"/>
    <col min="13" max="16384" width="9.140625" style="192"/>
  </cols>
  <sheetData>
    <row r="1" spans="1:12" s="195" customFormat="1" ht="20.100000000000001" customHeight="1">
      <c r="A1" s="193"/>
      <c r="B1" s="191"/>
      <c r="C1" s="282"/>
      <c r="D1" s="282"/>
      <c r="E1" s="282"/>
      <c r="F1" s="282"/>
      <c r="G1" s="194"/>
      <c r="H1" s="194"/>
      <c r="I1" s="194"/>
      <c r="J1" s="194"/>
      <c r="K1" s="194"/>
      <c r="L1" s="194"/>
    </row>
    <row r="2" spans="1:12" s="195" customFormat="1" ht="20.100000000000001" customHeight="1">
      <c r="A2" s="196"/>
      <c r="B2" s="194"/>
      <c r="C2" s="282"/>
      <c r="D2" s="282"/>
      <c r="E2" s="282"/>
      <c r="F2" s="282"/>
      <c r="G2" s="194"/>
      <c r="H2" s="194"/>
      <c r="I2" s="194"/>
      <c r="J2" s="194"/>
      <c r="K2" s="194"/>
      <c r="L2" s="194"/>
    </row>
    <row r="3" spans="1:12" s="195" customFormat="1" ht="20.100000000000001" customHeight="1">
      <c r="A3" s="197"/>
      <c r="B3" s="194"/>
      <c r="C3" s="197"/>
      <c r="D3" s="194"/>
      <c r="E3" s="198"/>
      <c r="F3" s="199"/>
      <c r="G3" s="198"/>
      <c r="H3" s="199"/>
      <c r="I3" s="198"/>
      <c r="J3" s="199"/>
      <c r="K3" s="198"/>
      <c r="L3" s="199"/>
    </row>
    <row r="4" spans="1:12" s="195" customFormat="1" ht="15.75" customHeight="1">
      <c r="A4" s="283" t="s">
        <v>7</v>
      </c>
      <c r="B4" s="283" t="s">
        <v>8</v>
      </c>
      <c r="C4" s="284" t="s">
        <v>9</v>
      </c>
      <c r="D4" s="283" t="s">
        <v>10</v>
      </c>
      <c r="E4" s="285" t="s">
        <v>123</v>
      </c>
      <c r="F4" s="288" t="s">
        <v>124</v>
      </c>
      <c r="G4" s="289"/>
      <c r="H4" s="289"/>
      <c r="I4" s="289"/>
      <c r="J4" s="289"/>
      <c r="K4" s="200"/>
      <c r="L4" s="201"/>
    </row>
    <row r="5" spans="1:12" s="195" customFormat="1" ht="175.5">
      <c r="A5" s="283"/>
      <c r="B5" s="283"/>
      <c r="C5" s="284"/>
      <c r="D5" s="283"/>
      <c r="E5" s="286"/>
      <c r="F5" s="231" t="s">
        <v>162</v>
      </c>
      <c r="G5" s="202" t="s">
        <v>163</v>
      </c>
      <c r="H5" s="231" t="s">
        <v>164</v>
      </c>
      <c r="I5" s="202" t="s">
        <v>165</v>
      </c>
      <c r="J5" s="202" t="s">
        <v>166</v>
      </c>
      <c r="K5" s="232" t="s">
        <v>36</v>
      </c>
      <c r="L5" s="278" t="s">
        <v>125</v>
      </c>
    </row>
    <row r="6" spans="1:12">
      <c r="A6" s="283"/>
      <c r="B6" s="283"/>
      <c r="C6" s="284"/>
      <c r="D6" s="283"/>
      <c r="E6" s="287"/>
      <c r="F6" s="203">
        <v>0.2</v>
      </c>
      <c r="G6" s="204">
        <v>0.2</v>
      </c>
      <c r="H6" s="204">
        <v>0.2</v>
      </c>
      <c r="I6" s="204">
        <v>0.2</v>
      </c>
      <c r="J6" s="204">
        <v>0.2</v>
      </c>
      <c r="K6" s="204">
        <v>1</v>
      </c>
      <c r="L6" s="279"/>
    </row>
    <row r="7" spans="1:12" s="195" customFormat="1">
      <c r="A7" s="205">
        <v>1</v>
      </c>
      <c r="B7" s="206"/>
      <c r="C7" s="207"/>
      <c r="D7" s="205"/>
      <c r="E7" s="208">
        <v>1</v>
      </c>
      <c r="F7" s="208">
        <v>15</v>
      </c>
      <c r="G7" s="208">
        <v>10</v>
      </c>
      <c r="H7" s="208">
        <v>13</v>
      </c>
      <c r="I7" s="208">
        <v>17</v>
      </c>
      <c r="J7" s="208">
        <v>19</v>
      </c>
      <c r="K7" s="205" t="str">
        <f t="shared" ref="K7:K38" si="0">IF(B7="","",SUM(F7:J7))</f>
        <v/>
      </c>
      <c r="L7" s="209" t="str">
        <f t="shared" ref="L7:L60" si="1">IF(B7="","",ROUND(0.2*K7,2))</f>
        <v/>
      </c>
    </row>
    <row r="8" spans="1:12" s="195" customFormat="1">
      <c r="A8" s="205">
        <v>2</v>
      </c>
      <c r="B8" s="206"/>
      <c r="C8" s="207"/>
      <c r="D8" s="205"/>
      <c r="E8" s="208"/>
      <c r="F8" s="208"/>
      <c r="G8" s="208"/>
      <c r="H8" s="208"/>
      <c r="I8" s="208"/>
      <c r="J8" s="208"/>
      <c r="K8" s="205" t="str">
        <f t="shared" si="0"/>
        <v/>
      </c>
      <c r="L8" s="209" t="str">
        <f t="shared" si="1"/>
        <v/>
      </c>
    </row>
    <row r="9" spans="1:12" s="195" customFormat="1">
      <c r="A9" s="205">
        <v>3</v>
      </c>
      <c r="B9" s="206"/>
      <c r="C9" s="207"/>
      <c r="D9" s="205"/>
      <c r="E9" s="208"/>
      <c r="F9" s="208"/>
      <c r="G9" s="208"/>
      <c r="H9" s="208"/>
      <c r="I9" s="208">
        <v>6</v>
      </c>
      <c r="J9" s="208"/>
      <c r="K9" s="205" t="str">
        <f t="shared" si="0"/>
        <v/>
      </c>
      <c r="L9" s="209" t="str">
        <f t="shared" si="1"/>
        <v/>
      </c>
    </row>
    <row r="10" spans="1:12" s="195" customFormat="1">
      <c r="A10" s="205">
        <v>4</v>
      </c>
      <c r="B10" s="206"/>
      <c r="C10" s="207"/>
      <c r="D10" s="205"/>
      <c r="E10" s="208"/>
      <c r="F10" s="208"/>
      <c r="G10" s="208"/>
      <c r="H10" s="208"/>
      <c r="I10" s="208"/>
      <c r="J10" s="208"/>
      <c r="K10" s="205" t="str">
        <f t="shared" si="0"/>
        <v/>
      </c>
      <c r="L10" s="209" t="str">
        <f t="shared" si="1"/>
        <v/>
      </c>
    </row>
    <row r="11" spans="1:12" s="195" customFormat="1">
      <c r="A11" s="205">
        <v>5</v>
      </c>
      <c r="B11" s="206"/>
      <c r="C11" s="207"/>
      <c r="D11" s="205"/>
      <c r="E11" s="208"/>
      <c r="F11" s="208"/>
      <c r="G11" s="208"/>
      <c r="H11" s="208"/>
      <c r="I11" s="208"/>
      <c r="J11" s="208"/>
      <c r="K11" s="205" t="str">
        <f t="shared" si="0"/>
        <v/>
      </c>
      <c r="L11" s="209" t="str">
        <f t="shared" si="1"/>
        <v/>
      </c>
    </row>
    <row r="12" spans="1:12" s="195" customFormat="1">
      <c r="A12" s="205">
        <v>6</v>
      </c>
      <c r="B12" s="206"/>
      <c r="C12" s="207"/>
      <c r="D12" s="205"/>
      <c r="E12" s="208"/>
      <c r="F12" s="208"/>
      <c r="G12" s="208"/>
      <c r="H12" s="208"/>
      <c r="I12" s="208"/>
      <c r="J12" s="208"/>
      <c r="K12" s="205" t="str">
        <f t="shared" si="0"/>
        <v/>
      </c>
      <c r="L12" s="209" t="str">
        <f t="shared" si="1"/>
        <v/>
      </c>
    </row>
    <row r="13" spans="1:12" s="195" customFormat="1">
      <c r="A13" s="205">
        <v>7</v>
      </c>
      <c r="B13" s="206"/>
      <c r="C13" s="207"/>
      <c r="D13" s="205"/>
      <c r="E13" s="208"/>
      <c r="F13" s="208"/>
      <c r="G13" s="208"/>
      <c r="H13" s="208"/>
      <c r="I13" s="208"/>
      <c r="J13" s="208"/>
      <c r="K13" s="205" t="str">
        <f t="shared" si="0"/>
        <v/>
      </c>
      <c r="L13" s="209" t="str">
        <f t="shared" si="1"/>
        <v/>
      </c>
    </row>
    <row r="14" spans="1:12" s="195" customFormat="1">
      <c r="A14" s="205">
        <v>8</v>
      </c>
      <c r="B14" s="206"/>
      <c r="C14" s="207"/>
      <c r="D14" s="205"/>
      <c r="E14" s="208"/>
      <c r="F14" s="208"/>
      <c r="G14" s="208"/>
      <c r="H14" s="208"/>
      <c r="I14" s="208"/>
      <c r="J14" s="208"/>
      <c r="K14" s="205" t="str">
        <f t="shared" si="0"/>
        <v/>
      </c>
      <c r="L14" s="209" t="str">
        <f t="shared" si="1"/>
        <v/>
      </c>
    </row>
    <row r="15" spans="1:12" s="195" customFormat="1">
      <c r="A15" s="205">
        <v>9</v>
      </c>
      <c r="B15" s="206"/>
      <c r="C15" s="207"/>
      <c r="D15" s="205"/>
      <c r="E15" s="208"/>
      <c r="F15" s="208"/>
      <c r="G15" s="208"/>
      <c r="H15" s="208"/>
      <c r="I15" s="208"/>
      <c r="J15" s="208"/>
      <c r="K15" s="205" t="str">
        <f t="shared" si="0"/>
        <v/>
      </c>
      <c r="L15" s="209" t="str">
        <f t="shared" si="1"/>
        <v/>
      </c>
    </row>
    <row r="16" spans="1:12" s="195" customFormat="1">
      <c r="A16" s="205">
        <v>10</v>
      </c>
      <c r="B16" s="206"/>
      <c r="C16" s="207"/>
      <c r="D16" s="205"/>
      <c r="E16" s="208"/>
      <c r="F16" s="208"/>
      <c r="G16" s="208"/>
      <c r="H16" s="208"/>
      <c r="I16" s="208"/>
      <c r="J16" s="208"/>
      <c r="K16" s="205" t="str">
        <f t="shared" si="0"/>
        <v/>
      </c>
      <c r="L16" s="209" t="str">
        <f t="shared" si="1"/>
        <v/>
      </c>
    </row>
    <row r="17" spans="1:12" s="195" customFormat="1">
      <c r="A17" s="205">
        <v>11</v>
      </c>
      <c r="B17" s="206"/>
      <c r="C17" s="207"/>
      <c r="D17" s="205"/>
      <c r="E17" s="208"/>
      <c r="F17" s="208"/>
      <c r="G17" s="208"/>
      <c r="H17" s="208"/>
      <c r="I17" s="208"/>
      <c r="J17" s="208"/>
      <c r="K17" s="205" t="str">
        <f t="shared" si="0"/>
        <v/>
      </c>
      <c r="L17" s="209" t="str">
        <f t="shared" si="1"/>
        <v/>
      </c>
    </row>
    <row r="18" spans="1:12" s="195" customFormat="1">
      <c r="A18" s="205">
        <v>12</v>
      </c>
      <c r="B18" s="206"/>
      <c r="C18" s="207"/>
      <c r="D18" s="205"/>
      <c r="E18" s="208"/>
      <c r="F18" s="208"/>
      <c r="G18" s="208"/>
      <c r="H18" s="208"/>
      <c r="I18" s="208"/>
      <c r="J18" s="208"/>
      <c r="K18" s="205" t="str">
        <f t="shared" si="0"/>
        <v/>
      </c>
      <c r="L18" s="209" t="str">
        <f t="shared" si="1"/>
        <v/>
      </c>
    </row>
    <row r="19" spans="1:12" s="195" customFormat="1">
      <c r="A19" s="205">
        <v>13</v>
      </c>
      <c r="B19" s="206"/>
      <c r="C19" s="207"/>
      <c r="D19" s="205"/>
      <c r="E19" s="208"/>
      <c r="F19" s="208"/>
      <c r="G19" s="208"/>
      <c r="H19" s="208"/>
      <c r="I19" s="208"/>
      <c r="J19" s="208"/>
      <c r="K19" s="205" t="str">
        <f t="shared" si="0"/>
        <v/>
      </c>
      <c r="L19" s="209" t="str">
        <f t="shared" si="1"/>
        <v/>
      </c>
    </row>
    <row r="20" spans="1:12" s="195" customFormat="1">
      <c r="A20" s="205">
        <v>14</v>
      </c>
      <c r="B20" s="206"/>
      <c r="C20" s="207"/>
      <c r="D20" s="205"/>
      <c r="E20" s="208"/>
      <c r="F20" s="208"/>
      <c r="G20" s="208"/>
      <c r="H20" s="208"/>
      <c r="I20" s="208"/>
      <c r="J20" s="208"/>
      <c r="K20" s="205" t="str">
        <f t="shared" si="0"/>
        <v/>
      </c>
      <c r="L20" s="209" t="str">
        <f t="shared" si="1"/>
        <v/>
      </c>
    </row>
    <row r="21" spans="1:12" s="195" customFormat="1">
      <c r="A21" s="205">
        <v>15</v>
      </c>
      <c r="B21" s="206"/>
      <c r="C21" s="207"/>
      <c r="D21" s="205"/>
      <c r="E21" s="208"/>
      <c r="F21" s="208"/>
      <c r="G21" s="208"/>
      <c r="H21" s="208"/>
      <c r="I21" s="208"/>
      <c r="J21" s="208"/>
      <c r="K21" s="205" t="str">
        <f t="shared" si="0"/>
        <v/>
      </c>
      <c r="L21" s="209" t="str">
        <f t="shared" si="1"/>
        <v/>
      </c>
    </row>
    <row r="22" spans="1:12" s="195" customFormat="1">
      <c r="A22" s="205">
        <v>16</v>
      </c>
      <c r="B22" s="206"/>
      <c r="C22" s="207"/>
      <c r="D22" s="205"/>
      <c r="E22" s="208"/>
      <c r="F22" s="208"/>
      <c r="G22" s="208"/>
      <c r="H22" s="208"/>
      <c r="I22" s="208"/>
      <c r="J22" s="208"/>
      <c r="K22" s="205" t="str">
        <f t="shared" si="0"/>
        <v/>
      </c>
      <c r="L22" s="209" t="str">
        <f t="shared" si="1"/>
        <v/>
      </c>
    </row>
    <row r="23" spans="1:12" s="195" customFormat="1">
      <c r="A23" s="205">
        <v>17</v>
      </c>
      <c r="B23" s="206"/>
      <c r="C23" s="207"/>
      <c r="D23" s="205"/>
      <c r="E23" s="208"/>
      <c r="F23" s="208"/>
      <c r="G23" s="208"/>
      <c r="H23" s="208"/>
      <c r="I23" s="208"/>
      <c r="J23" s="208"/>
      <c r="K23" s="205" t="str">
        <f t="shared" si="0"/>
        <v/>
      </c>
      <c r="L23" s="209" t="str">
        <f t="shared" si="1"/>
        <v/>
      </c>
    </row>
    <row r="24" spans="1:12" s="195" customFormat="1">
      <c r="A24" s="205">
        <v>18</v>
      </c>
      <c r="B24" s="206"/>
      <c r="C24" s="207"/>
      <c r="D24" s="205"/>
      <c r="E24" s="208"/>
      <c r="F24" s="208"/>
      <c r="G24" s="208"/>
      <c r="H24" s="208"/>
      <c r="I24" s="208"/>
      <c r="J24" s="208"/>
      <c r="K24" s="205" t="str">
        <f t="shared" si="0"/>
        <v/>
      </c>
      <c r="L24" s="209" t="str">
        <f t="shared" si="1"/>
        <v/>
      </c>
    </row>
    <row r="25" spans="1:12" s="195" customFormat="1">
      <c r="A25" s="205">
        <v>19</v>
      </c>
      <c r="B25" s="206"/>
      <c r="C25" s="207"/>
      <c r="D25" s="205"/>
      <c r="E25" s="208"/>
      <c r="F25" s="208"/>
      <c r="G25" s="208"/>
      <c r="H25" s="208"/>
      <c r="I25" s="208"/>
      <c r="J25" s="208"/>
      <c r="K25" s="205" t="str">
        <f t="shared" si="0"/>
        <v/>
      </c>
      <c r="L25" s="209" t="str">
        <f t="shared" si="1"/>
        <v/>
      </c>
    </row>
    <row r="26" spans="1:12" s="195" customFormat="1">
      <c r="A26" s="205">
        <v>20</v>
      </c>
      <c r="B26" s="206"/>
      <c r="C26" s="207"/>
      <c r="D26" s="205"/>
      <c r="E26" s="208"/>
      <c r="F26" s="208"/>
      <c r="G26" s="208"/>
      <c r="H26" s="208"/>
      <c r="I26" s="208"/>
      <c r="J26" s="208"/>
      <c r="K26" s="205" t="str">
        <f t="shared" si="0"/>
        <v/>
      </c>
      <c r="L26" s="209" t="str">
        <f t="shared" si="1"/>
        <v/>
      </c>
    </row>
    <row r="27" spans="1:12" s="195" customFormat="1">
      <c r="A27" s="205">
        <v>21</v>
      </c>
      <c r="B27" s="206"/>
      <c r="C27" s="207"/>
      <c r="D27" s="205"/>
      <c r="E27" s="208"/>
      <c r="F27" s="208"/>
      <c r="G27" s="208"/>
      <c r="H27" s="208"/>
      <c r="I27" s="208"/>
      <c r="J27" s="208"/>
      <c r="K27" s="205" t="str">
        <f t="shared" si="0"/>
        <v/>
      </c>
      <c r="L27" s="209" t="str">
        <f t="shared" si="1"/>
        <v/>
      </c>
    </row>
    <row r="28" spans="1:12" s="195" customFormat="1">
      <c r="A28" s="205">
        <v>22</v>
      </c>
      <c r="B28" s="206"/>
      <c r="C28" s="207"/>
      <c r="D28" s="205"/>
      <c r="E28" s="208"/>
      <c r="F28" s="208"/>
      <c r="G28" s="208"/>
      <c r="H28" s="208"/>
      <c r="I28" s="208"/>
      <c r="J28" s="208"/>
      <c r="K28" s="205" t="str">
        <f t="shared" si="0"/>
        <v/>
      </c>
      <c r="L28" s="209" t="str">
        <f t="shared" si="1"/>
        <v/>
      </c>
    </row>
    <row r="29" spans="1:12" s="195" customFormat="1">
      <c r="A29" s="205">
        <v>23</v>
      </c>
      <c r="B29" s="206"/>
      <c r="C29" s="207"/>
      <c r="D29" s="205"/>
      <c r="E29" s="208"/>
      <c r="F29" s="208"/>
      <c r="G29" s="208"/>
      <c r="H29" s="208"/>
      <c r="I29" s="208"/>
      <c r="J29" s="208"/>
      <c r="K29" s="205" t="str">
        <f t="shared" si="0"/>
        <v/>
      </c>
      <c r="L29" s="209" t="str">
        <f t="shared" si="1"/>
        <v/>
      </c>
    </row>
    <row r="30" spans="1:12" s="195" customFormat="1">
      <c r="A30" s="205">
        <v>24</v>
      </c>
      <c r="B30" s="206"/>
      <c r="C30" s="207"/>
      <c r="D30" s="205"/>
      <c r="E30" s="208"/>
      <c r="F30" s="208"/>
      <c r="G30" s="208"/>
      <c r="H30" s="208"/>
      <c r="I30" s="208"/>
      <c r="J30" s="208"/>
      <c r="K30" s="205" t="str">
        <f t="shared" si="0"/>
        <v/>
      </c>
      <c r="L30" s="209" t="str">
        <f t="shared" si="1"/>
        <v/>
      </c>
    </row>
    <row r="31" spans="1:12" s="195" customFormat="1">
      <c r="A31" s="205">
        <v>25</v>
      </c>
      <c r="B31" s="206"/>
      <c r="C31" s="207"/>
      <c r="D31" s="205"/>
      <c r="E31" s="208"/>
      <c r="F31" s="208"/>
      <c r="G31" s="208"/>
      <c r="H31" s="208"/>
      <c r="I31" s="208"/>
      <c r="J31" s="208"/>
      <c r="K31" s="205" t="str">
        <f t="shared" si="0"/>
        <v/>
      </c>
      <c r="L31" s="209" t="str">
        <f t="shared" si="1"/>
        <v/>
      </c>
    </row>
    <row r="32" spans="1:12" s="195" customFormat="1">
      <c r="A32" s="205">
        <v>26</v>
      </c>
      <c r="B32" s="206"/>
      <c r="C32" s="207"/>
      <c r="D32" s="205"/>
      <c r="E32" s="208"/>
      <c r="F32" s="208"/>
      <c r="G32" s="208"/>
      <c r="H32" s="208"/>
      <c r="I32" s="208"/>
      <c r="J32" s="208"/>
      <c r="K32" s="205" t="str">
        <f t="shared" si="0"/>
        <v/>
      </c>
      <c r="L32" s="209" t="str">
        <f t="shared" si="1"/>
        <v/>
      </c>
    </row>
    <row r="33" spans="1:12" s="195" customFormat="1">
      <c r="A33" s="205">
        <v>27</v>
      </c>
      <c r="B33" s="206"/>
      <c r="C33" s="207"/>
      <c r="D33" s="205"/>
      <c r="E33" s="208"/>
      <c r="F33" s="208"/>
      <c r="G33" s="208"/>
      <c r="H33" s="208"/>
      <c r="I33" s="208"/>
      <c r="J33" s="208"/>
      <c r="K33" s="205" t="str">
        <f t="shared" si="0"/>
        <v/>
      </c>
      <c r="L33" s="209" t="str">
        <f t="shared" si="1"/>
        <v/>
      </c>
    </row>
    <row r="34" spans="1:12" s="195" customFormat="1">
      <c r="A34" s="205">
        <v>28</v>
      </c>
      <c r="B34" s="206"/>
      <c r="C34" s="207"/>
      <c r="D34" s="205"/>
      <c r="E34" s="208"/>
      <c r="F34" s="208"/>
      <c r="G34" s="208"/>
      <c r="H34" s="208"/>
      <c r="I34" s="208"/>
      <c r="J34" s="208"/>
      <c r="K34" s="205" t="str">
        <f t="shared" si="0"/>
        <v/>
      </c>
      <c r="L34" s="209" t="str">
        <f t="shared" si="1"/>
        <v/>
      </c>
    </row>
    <row r="35" spans="1:12" s="195" customFormat="1">
      <c r="A35" s="205">
        <v>29</v>
      </c>
      <c r="B35" s="206"/>
      <c r="C35" s="207"/>
      <c r="D35" s="205"/>
      <c r="E35" s="208"/>
      <c r="F35" s="208"/>
      <c r="G35" s="208"/>
      <c r="H35" s="208"/>
      <c r="I35" s="208"/>
      <c r="J35" s="208"/>
      <c r="K35" s="205" t="str">
        <f t="shared" si="0"/>
        <v/>
      </c>
      <c r="L35" s="209" t="str">
        <f t="shared" si="1"/>
        <v/>
      </c>
    </row>
    <row r="36" spans="1:12" s="195" customFormat="1">
      <c r="A36" s="205">
        <v>30</v>
      </c>
      <c r="B36" s="206" t="s">
        <v>172</v>
      </c>
      <c r="C36" s="207" t="s">
        <v>172</v>
      </c>
      <c r="D36" s="205" t="s">
        <v>172</v>
      </c>
      <c r="E36" s="208"/>
      <c r="F36" s="208"/>
      <c r="G36" s="208"/>
      <c r="H36" s="208"/>
      <c r="I36" s="208"/>
      <c r="J36" s="208"/>
      <c r="K36" s="205" t="str">
        <f t="shared" si="0"/>
        <v/>
      </c>
      <c r="L36" s="209" t="str">
        <f t="shared" si="1"/>
        <v/>
      </c>
    </row>
    <row r="37" spans="1:12" s="195" customFormat="1">
      <c r="A37" s="205">
        <v>31</v>
      </c>
      <c r="B37" s="206" t="s">
        <v>172</v>
      </c>
      <c r="C37" s="207" t="s">
        <v>172</v>
      </c>
      <c r="D37" s="205" t="s">
        <v>172</v>
      </c>
      <c r="E37" s="208"/>
      <c r="F37" s="208"/>
      <c r="G37" s="208"/>
      <c r="H37" s="208"/>
      <c r="I37" s="208"/>
      <c r="J37" s="208"/>
      <c r="K37" s="205" t="str">
        <f t="shared" si="0"/>
        <v/>
      </c>
      <c r="L37" s="209" t="str">
        <f t="shared" si="1"/>
        <v/>
      </c>
    </row>
    <row r="38" spans="1:12" s="195" customFormat="1">
      <c r="A38" s="205">
        <v>32</v>
      </c>
      <c r="B38" s="206" t="s">
        <v>172</v>
      </c>
      <c r="C38" s="207" t="s">
        <v>172</v>
      </c>
      <c r="D38" s="205" t="s">
        <v>172</v>
      </c>
      <c r="E38" s="208"/>
      <c r="F38" s="208"/>
      <c r="G38" s="208"/>
      <c r="H38" s="208"/>
      <c r="I38" s="208"/>
      <c r="J38" s="208"/>
      <c r="K38" s="205" t="str">
        <f t="shared" si="0"/>
        <v/>
      </c>
      <c r="L38" s="209" t="str">
        <f t="shared" si="1"/>
        <v/>
      </c>
    </row>
    <row r="39" spans="1:12" s="195" customFormat="1">
      <c r="A39" s="205">
        <v>33</v>
      </c>
      <c r="B39" s="206" t="s">
        <v>172</v>
      </c>
      <c r="C39" s="207" t="s">
        <v>172</v>
      </c>
      <c r="D39" s="205" t="s">
        <v>172</v>
      </c>
      <c r="E39" s="208"/>
      <c r="F39" s="208"/>
      <c r="G39" s="208"/>
      <c r="H39" s="208"/>
      <c r="I39" s="208"/>
      <c r="J39" s="208"/>
      <c r="K39" s="205" t="str">
        <f t="shared" ref="K39:K60" si="2">IF(B39="","",SUM(F39:J39))</f>
        <v/>
      </c>
      <c r="L39" s="209" t="str">
        <f t="shared" si="1"/>
        <v/>
      </c>
    </row>
    <row r="40" spans="1:12" s="195" customFormat="1">
      <c r="A40" s="205">
        <v>34</v>
      </c>
      <c r="B40" s="206" t="s">
        <v>172</v>
      </c>
      <c r="C40" s="207" t="s">
        <v>172</v>
      </c>
      <c r="D40" s="205" t="s">
        <v>172</v>
      </c>
      <c r="E40" s="208"/>
      <c r="F40" s="208"/>
      <c r="G40" s="208"/>
      <c r="H40" s="208"/>
      <c r="I40" s="208"/>
      <c r="J40" s="208"/>
      <c r="K40" s="205" t="str">
        <f t="shared" si="2"/>
        <v/>
      </c>
      <c r="L40" s="209" t="str">
        <f t="shared" si="1"/>
        <v/>
      </c>
    </row>
    <row r="41" spans="1:12" s="195" customFormat="1">
      <c r="A41" s="205">
        <v>35</v>
      </c>
      <c r="B41" s="206" t="s">
        <v>172</v>
      </c>
      <c r="C41" s="207" t="s">
        <v>172</v>
      </c>
      <c r="D41" s="205" t="s">
        <v>172</v>
      </c>
      <c r="E41" s="208"/>
      <c r="F41" s="208"/>
      <c r="G41" s="208"/>
      <c r="H41" s="208"/>
      <c r="I41" s="208"/>
      <c r="J41" s="208"/>
      <c r="K41" s="205" t="str">
        <f t="shared" si="2"/>
        <v/>
      </c>
      <c r="L41" s="209" t="str">
        <f t="shared" si="1"/>
        <v/>
      </c>
    </row>
    <row r="42" spans="1:12" s="195" customFormat="1">
      <c r="A42" s="205">
        <v>36</v>
      </c>
      <c r="B42" s="206" t="s">
        <v>172</v>
      </c>
      <c r="C42" s="207" t="s">
        <v>172</v>
      </c>
      <c r="D42" s="205" t="s">
        <v>172</v>
      </c>
      <c r="E42" s="208"/>
      <c r="F42" s="208"/>
      <c r="G42" s="208"/>
      <c r="H42" s="208"/>
      <c r="I42" s="208"/>
      <c r="J42" s="208"/>
      <c r="K42" s="205" t="str">
        <f t="shared" si="2"/>
        <v/>
      </c>
      <c r="L42" s="209" t="str">
        <f t="shared" si="1"/>
        <v/>
      </c>
    </row>
    <row r="43" spans="1:12" s="195" customFormat="1">
      <c r="A43" s="205">
        <v>37</v>
      </c>
      <c r="B43" s="206" t="s">
        <v>172</v>
      </c>
      <c r="C43" s="207" t="s">
        <v>172</v>
      </c>
      <c r="D43" s="205" t="s">
        <v>172</v>
      </c>
      <c r="E43" s="208"/>
      <c r="F43" s="208"/>
      <c r="G43" s="208"/>
      <c r="H43" s="208"/>
      <c r="I43" s="208"/>
      <c r="J43" s="208"/>
      <c r="K43" s="205" t="str">
        <f t="shared" si="2"/>
        <v/>
      </c>
      <c r="L43" s="209" t="str">
        <f t="shared" si="1"/>
        <v/>
      </c>
    </row>
    <row r="44" spans="1:12" s="195" customFormat="1">
      <c r="A44" s="205">
        <v>38</v>
      </c>
      <c r="B44" s="206" t="s">
        <v>172</v>
      </c>
      <c r="C44" s="207" t="s">
        <v>172</v>
      </c>
      <c r="D44" s="205" t="s">
        <v>172</v>
      </c>
      <c r="E44" s="208"/>
      <c r="F44" s="208"/>
      <c r="G44" s="208"/>
      <c r="H44" s="208"/>
      <c r="I44" s="208"/>
      <c r="J44" s="208"/>
      <c r="K44" s="205" t="str">
        <f t="shared" si="2"/>
        <v/>
      </c>
      <c r="L44" s="209" t="str">
        <f t="shared" si="1"/>
        <v/>
      </c>
    </row>
    <row r="45" spans="1:12" s="195" customFormat="1">
      <c r="A45" s="205">
        <v>39</v>
      </c>
      <c r="B45" s="206" t="s">
        <v>172</v>
      </c>
      <c r="C45" s="207" t="s">
        <v>172</v>
      </c>
      <c r="D45" s="205" t="s">
        <v>172</v>
      </c>
      <c r="E45" s="208"/>
      <c r="F45" s="208"/>
      <c r="G45" s="208"/>
      <c r="H45" s="208"/>
      <c r="I45" s="208"/>
      <c r="J45" s="208"/>
      <c r="K45" s="205" t="str">
        <f t="shared" si="2"/>
        <v/>
      </c>
      <c r="L45" s="209" t="str">
        <f t="shared" si="1"/>
        <v/>
      </c>
    </row>
    <row r="46" spans="1:12" s="195" customFormat="1">
      <c r="A46" s="205">
        <v>40</v>
      </c>
      <c r="B46" s="206" t="s">
        <v>172</v>
      </c>
      <c r="C46" s="207" t="s">
        <v>172</v>
      </c>
      <c r="D46" s="205" t="s">
        <v>172</v>
      </c>
      <c r="E46" s="208"/>
      <c r="F46" s="208"/>
      <c r="G46" s="208"/>
      <c r="H46" s="208"/>
      <c r="I46" s="208"/>
      <c r="J46" s="208"/>
      <c r="K46" s="205" t="str">
        <f t="shared" si="2"/>
        <v/>
      </c>
      <c r="L46" s="209" t="str">
        <f t="shared" si="1"/>
        <v/>
      </c>
    </row>
    <row r="47" spans="1:12" s="195" customFormat="1">
      <c r="A47" s="205">
        <v>41</v>
      </c>
      <c r="B47" s="206" t="s">
        <v>172</v>
      </c>
      <c r="C47" s="207" t="s">
        <v>172</v>
      </c>
      <c r="D47" s="205" t="s">
        <v>172</v>
      </c>
      <c r="E47" s="208"/>
      <c r="F47" s="208"/>
      <c r="G47" s="208"/>
      <c r="H47" s="208"/>
      <c r="I47" s="208"/>
      <c r="J47" s="208"/>
      <c r="K47" s="205" t="str">
        <f t="shared" si="2"/>
        <v/>
      </c>
      <c r="L47" s="209" t="str">
        <f t="shared" si="1"/>
        <v/>
      </c>
    </row>
    <row r="48" spans="1:12" s="195" customFormat="1">
      <c r="A48" s="205">
        <v>42</v>
      </c>
      <c r="B48" s="206" t="s">
        <v>172</v>
      </c>
      <c r="C48" s="207" t="s">
        <v>172</v>
      </c>
      <c r="D48" s="205" t="s">
        <v>172</v>
      </c>
      <c r="E48" s="208"/>
      <c r="F48" s="208"/>
      <c r="G48" s="208"/>
      <c r="H48" s="208"/>
      <c r="I48" s="208"/>
      <c r="J48" s="208"/>
      <c r="K48" s="205" t="str">
        <f t="shared" si="2"/>
        <v/>
      </c>
      <c r="L48" s="209" t="str">
        <f t="shared" si="1"/>
        <v/>
      </c>
    </row>
    <row r="49" spans="1:12" s="195" customFormat="1">
      <c r="A49" s="205">
        <v>43</v>
      </c>
      <c r="B49" s="206" t="s">
        <v>172</v>
      </c>
      <c r="C49" s="207" t="s">
        <v>172</v>
      </c>
      <c r="D49" s="205" t="s">
        <v>172</v>
      </c>
      <c r="E49" s="208"/>
      <c r="F49" s="208"/>
      <c r="G49" s="208"/>
      <c r="H49" s="208"/>
      <c r="I49" s="208"/>
      <c r="J49" s="208"/>
      <c r="K49" s="205" t="str">
        <f t="shared" si="2"/>
        <v/>
      </c>
      <c r="L49" s="209" t="str">
        <f t="shared" si="1"/>
        <v/>
      </c>
    </row>
    <row r="50" spans="1:12" s="195" customFormat="1">
      <c r="A50" s="205">
        <v>44</v>
      </c>
      <c r="B50" s="206" t="s">
        <v>172</v>
      </c>
      <c r="C50" s="207" t="s">
        <v>172</v>
      </c>
      <c r="D50" s="205" t="s">
        <v>172</v>
      </c>
      <c r="E50" s="208"/>
      <c r="F50" s="208"/>
      <c r="G50" s="208"/>
      <c r="H50" s="208"/>
      <c r="I50" s="208"/>
      <c r="J50" s="208"/>
      <c r="K50" s="205" t="str">
        <f t="shared" si="2"/>
        <v/>
      </c>
      <c r="L50" s="209" t="str">
        <f t="shared" si="1"/>
        <v/>
      </c>
    </row>
    <row r="51" spans="1:12" s="195" customFormat="1">
      <c r="A51" s="205">
        <v>45</v>
      </c>
      <c r="B51" s="206" t="s">
        <v>172</v>
      </c>
      <c r="C51" s="207" t="s">
        <v>172</v>
      </c>
      <c r="D51" s="205" t="s">
        <v>172</v>
      </c>
      <c r="E51" s="208"/>
      <c r="F51" s="208"/>
      <c r="G51" s="208"/>
      <c r="H51" s="208"/>
      <c r="I51" s="208"/>
      <c r="J51" s="208"/>
      <c r="K51" s="205" t="str">
        <f t="shared" si="2"/>
        <v/>
      </c>
      <c r="L51" s="209" t="str">
        <f t="shared" si="1"/>
        <v/>
      </c>
    </row>
    <row r="52" spans="1:12" s="195" customFormat="1">
      <c r="A52" s="205">
        <v>46</v>
      </c>
      <c r="B52" s="206" t="s">
        <v>172</v>
      </c>
      <c r="C52" s="207" t="s">
        <v>172</v>
      </c>
      <c r="D52" s="205" t="s">
        <v>172</v>
      </c>
      <c r="E52" s="208"/>
      <c r="F52" s="208"/>
      <c r="G52" s="208"/>
      <c r="H52" s="208"/>
      <c r="I52" s="208"/>
      <c r="J52" s="208"/>
      <c r="K52" s="205" t="str">
        <f t="shared" si="2"/>
        <v/>
      </c>
      <c r="L52" s="209" t="str">
        <f t="shared" si="1"/>
        <v/>
      </c>
    </row>
    <row r="53" spans="1:12" s="195" customFormat="1">
      <c r="A53" s="205">
        <v>47</v>
      </c>
      <c r="B53" s="206" t="s">
        <v>172</v>
      </c>
      <c r="C53" s="207" t="s">
        <v>172</v>
      </c>
      <c r="D53" s="205" t="s">
        <v>172</v>
      </c>
      <c r="E53" s="208"/>
      <c r="F53" s="208"/>
      <c r="G53" s="208"/>
      <c r="H53" s="208"/>
      <c r="I53" s="208"/>
      <c r="J53" s="208"/>
      <c r="K53" s="205" t="str">
        <f t="shared" si="2"/>
        <v/>
      </c>
      <c r="L53" s="209" t="str">
        <f t="shared" si="1"/>
        <v/>
      </c>
    </row>
    <row r="54" spans="1:12" s="195" customFormat="1">
      <c r="A54" s="205">
        <v>48</v>
      </c>
      <c r="B54" s="206" t="s">
        <v>172</v>
      </c>
      <c r="C54" s="207" t="s">
        <v>172</v>
      </c>
      <c r="D54" s="205" t="s">
        <v>172</v>
      </c>
      <c r="E54" s="208"/>
      <c r="F54" s="208"/>
      <c r="G54" s="208"/>
      <c r="H54" s="208"/>
      <c r="I54" s="208"/>
      <c r="J54" s="208"/>
      <c r="K54" s="205" t="str">
        <f t="shared" si="2"/>
        <v/>
      </c>
      <c r="L54" s="209" t="str">
        <f t="shared" si="1"/>
        <v/>
      </c>
    </row>
    <row r="55" spans="1:12" s="195" customFormat="1">
      <c r="A55" s="205">
        <v>49</v>
      </c>
      <c r="B55" s="206" t="s">
        <v>172</v>
      </c>
      <c r="C55" s="207" t="s">
        <v>172</v>
      </c>
      <c r="D55" s="205" t="s">
        <v>172</v>
      </c>
      <c r="E55" s="208"/>
      <c r="F55" s="208"/>
      <c r="G55" s="208"/>
      <c r="H55" s="208"/>
      <c r="I55" s="208"/>
      <c r="J55" s="208"/>
      <c r="K55" s="205" t="str">
        <f t="shared" si="2"/>
        <v/>
      </c>
      <c r="L55" s="209" t="str">
        <f t="shared" si="1"/>
        <v/>
      </c>
    </row>
    <row r="56" spans="1:12" s="195" customFormat="1">
      <c r="A56" s="205">
        <v>50</v>
      </c>
      <c r="B56" s="206" t="s">
        <v>172</v>
      </c>
      <c r="C56" s="207" t="s">
        <v>172</v>
      </c>
      <c r="D56" s="205" t="s">
        <v>172</v>
      </c>
      <c r="E56" s="208"/>
      <c r="F56" s="208"/>
      <c r="G56" s="208"/>
      <c r="H56" s="208"/>
      <c r="I56" s="208"/>
      <c r="J56" s="208"/>
      <c r="K56" s="205" t="str">
        <f t="shared" si="2"/>
        <v/>
      </c>
      <c r="L56" s="209" t="str">
        <f t="shared" si="1"/>
        <v/>
      </c>
    </row>
    <row r="57" spans="1:12" s="195" customFormat="1">
      <c r="A57" s="205">
        <v>51</v>
      </c>
      <c r="B57" s="206" t="s">
        <v>172</v>
      </c>
      <c r="C57" s="207" t="s">
        <v>172</v>
      </c>
      <c r="D57" s="205" t="s">
        <v>172</v>
      </c>
      <c r="E57" s="208"/>
      <c r="F57" s="208"/>
      <c r="G57" s="208"/>
      <c r="H57" s="208"/>
      <c r="I57" s="208"/>
      <c r="J57" s="208"/>
      <c r="K57" s="205" t="str">
        <f t="shared" si="2"/>
        <v/>
      </c>
      <c r="L57" s="209" t="str">
        <f t="shared" si="1"/>
        <v/>
      </c>
    </row>
    <row r="58" spans="1:12" s="195" customFormat="1">
      <c r="A58" s="205">
        <v>52</v>
      </c>
      <c r="B58" s="206" t="s">
        <v>172</v>
      </c>
      <c r="C58" s="207" t="s">
        <v>172</v>
      </c>
      <c r="D58" s="205" t="s">
        <v>172</v>
      </c>
      <c r="E58" s="208"/>
      <c r="F58" s="208"/>
      <c r="G58" s="208"/>
      <c r="H58" s="208"/>
      <c r="I58" s="208"/>
      <c r="J58" s="208"/>
      <c r="K58" s="205" t="str">
        <f t="shared" si="2"/>
        <v/>
      </c>
      <c r="L58" s="209" t="str">
        <f t="shared" si="1"/>
        <v/>
      </c>
    </row>
    <row r="59" spans="1:12" s="195" customFormat="1">
      <c r="A59" s="205">
        <v>53</v>
      </c>
      <c r="B59" s="206" t="s">
        <v>172</v>
      </c>
      <c r="C59" s="207" t="s">
        <v>172</v>
      </c>
      <c r="D59" s="205" t="s">
        <v>172</v>
      </c>
      <c r="E59" s="208"/>
      <c r="F59" s="208"/>
      <c r="G59" s="208"/>
      <c r="H59" s="208"/>
      <c r="I59" s="208"/>
      <c r="J59" s="208"/>
      <c r="K59" s="205" t="str">
        <f t="shared" si="2"/>
        <v/>
      </c>
      <c r="L59" s="209" t="str">
        <f t="shared" si="1"/>
        <v/>
      </c>
    </row>
    <row r="60" spans="1:12" s="195" customFormat="1">
      <c r="A60" s="205">
        <v>54</v>
      </c>
      <c r="B60" s="206" t="s">
        <v>172</v>
      </c>
      <c r="C60" s="207" t="s">
        <v>172</v>
      </c>
      <c r="D60" s="205" t="s">
        <v>172</v>
      </c>
      <c r="E60" s="208"/>
      <c r="F60" s="208"/>
      <c r="G60" s="208"/>
      <c r="H60" s="208"/>
      <c r="I60" s="208"/>
      <c r="J60" s="208"/>
      <c r="K60" s="205" t="str">
        <f t="shared" si="2"/>
        <v/>
      </c>
      <c r="L60" s="209" t="str">
        <f t="shared" si="1"/>
        <v/>
      </c>
    </row>
    <row r="61" spans="1:12">
      <c r="A61" s="210"/>
      <c r="B61" s="211"/>
      <c r="C61" s="211"/>
      <c r="D61" s="233"/>
      <c r="E61" s="211"/>
      <c r="F61" s="280"/>
      <c r="G61" s="280"/>
      <c r="H61" s="280"/>
      <c r="I61" s="280"/>
      <c r="J61" s="280"/>
      <c r="K61" s="280"/>
      <c r="L61" s="280"/>
    </row>
    <row r="62" spans="1:12" ht="15.95" customHeight="1">
      <c r="A62" s="213"/>
      <c r="B62" s="214"/>
      <c r="C62" s="214"/>
      <c r="D62" s="215"/>
      <c r="E62" s="214"/>
      <c r="F62" s="281"/>
      <c r="G62" s="281"/>
      <c r="H62" s="281"/>
      <c r="I62" s="281"/>
      <c r="J62" s="281"/>
      <c r="K62" s="281"/>
      <c r="L62" s="281"/>
    </row>
    <row r="63" spans="1:12" ht="15.95" customHeight="1">
      <c r="A63" s="213"/>
      <c r="B63" s="214"/>
      <c r="C63" s="214"/>
      <c r="D63" s="215"/>
      <c r="E63" s="214"/>
      <c r="F63" s="281"/>
      <c r="G63" s="281"/>
      <c r="H63" s="281"/>
      <c r="I63" s="281"/>
      <c r="J63" s="281"/>
      <c r="K63" s="281"/>
      <c r="L63" s="281"/>
    </row>
    <row r="64" spans="1:12" ht="15.95" customHeight="1">
      <c r="A64" s="216"/>
      <c r="B64" s="214" t="s">
        <v>14</v>
      </c>
      <c r="C64" s="214"/>
      <c r="D64" s="215"/>
      <c r="E64" s="214"/>
      <c r="F64" s="281"/>
      <c r="G64" s="281"/>
      <c r="H64" s="281"/>
      <c r="I64" s="281"/>
      <c r="J64" s="281"/>
      <c r="K64" s="281"/>
      <c r="L64" s="281"/>
    </row>
    <row r="65" spans="1:12">
      <c r="A65" s="216"/>
      <c r="B65" s="217" t="s">
        <v>126</v>
      </c>
      <c r="C65" s="217"/>
      <c r="D65" s="218"/>
      <c r="E65" s="217"/>
      <c r="F65" s="214"/>
      <c r="G65" s="214"/>
      <c r="H65" s="214"/>
      <c r="I65" s="214"/>
      <c r="J65" s="214"/>
      <c r="K65" s="214"/>
      <c r="L65" s="214"/>
    </row>
    <row r="66" spans="1:12">
      <c r="A66" s="216"/>
      <c r="B66" s="217" t="s">
        <v>127</v>
      </c>
      <c r="C66" s="217"/>
      <c r="D66" s="218"/>
      <c r="E66" s="217"/>
      <c r="F66" s="214"/>
      <c r="G66" s="214"/>
      <c r="H66" s="214"/>
      <c r="I66" s="214"/>
      <c r="J66" s="214"/>
      <c r="K66" s="214"/>
      <c r="L66" s="214"/>
    </row>
    <row r="67" spans="1:12">
      <c r="A67" s="216"/>
      <c r="B67" s="219" t="e">
        <f>#REF!</f>
        <v>#REF!</v>
      </c>
      <c r="C67" s="219"/>
      <c r="D67" s="234"/>
      <c r="E67" s="219"/>
      <c r="F67" s="214"/>
      <c r="G67" s="214"/>
      <c r="H67" s="214"/>
      <c r="I67" s="214"/>
      <c r="J67" s="214"/>
      <c r="K67" s="214"/>
      <c r="L67" s="214"/>
    </row>
    <row r="68" spans="1:12">
      <c r="A68" s="213"/>
      <c r="B68" s="214"/>
      <c r="C68" s="214"/>
      <c r="D68" s="215"/>
      <c r="E68" s="214"/>
      <c r="F68" s="214"/>
      <c r="G68" s="214"/>
      <c r="H68" s="214"/>
      <c r="I68" s="214"/>
      <c r="J68" s="214"/>
      <c r="K68" s="214"/>
      <c r="L68" s="214"/>
    </row>
    <row r="69" spans="1:12">
      <c r="A69" s="213"/>
      <c r="B69" s="214"/>
      <c r="C69" s="214"/>
      <c r="D69" s="215"/>
      <c r="E69" s="214"/>
      <c r="F69" s="214"/>
      <c r="G69" s="214"/>
      <c r="H69" s="214"/>
      <c r="I69" s="214"/>
      <c r="J69" s="214"/>
      <c r="K69" s="214"/>
      <c r="L69" s="214"/>
    </row>
    <row r="70" spans="1:12">
      <c r="A70" s="213"/>
      <c r="B70" s="214"/>
      <c r="C70" s="214"/>
      <c r="D70" s="215"/>
      <c r="E70" s="214"/>
      <c r="F70" s="214"/>
      <c r="G70" s="214"/>
      <c r="H70" s="214"/>
      <c r="I70" s="214"/>
      <c r="J70" s="214"/>
      <c r="K70" s="214"/>
      <c r="L70" s="214"/>
    </row>
    <row r="71" spans="1:12">
      <c r="A71" s="213"/>
      <c r="B71" s="214"/>
      <c r="C71" s="214"/>
      <c r="D71" s="215"/>
      <c r="E71" s="214"/>
      <c r="F71" s="214"/>
      <c r="G71" s="214"/>
      <c r="H71" s="214"/>
      <c r="I71" s="214"/>
      <c r="J71" s="214"/>
      <c r="K71" s="214"/>
      <c r="L71" s="214"/>
    </row>
    <row r="72" spans="1:12">
      <c r="A72" s="221"/>
      <c r="B72" s="222"/>
      <c r="C72" s="222"/>
      <c r="D72" s="223"/>
      <c r="E72" s="222"/>
      <c r="F72" s="222"/>
      <c r="G72" s="222"/>
      <c r="H72" s="222"/>
      <c r="I72" s="222"/>
      <c r="J72" s="222"/>
      <c r="K72" s="222"/>
      <c r="L72" s="222"/>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hidden="1" customHeight="1"/>
  </sheetData>
  <mergeCells count="12">
    <mergeCell ref="A4:A6"/>
    <mergeCell ref="B4:B6"/>
    <mergeCell ref="C4:C6"/>
    <mergeCell ref="D4:D6"/>
    <mergeCell ref="E4:E6"/>
    <mergeCell ref="F63:L63"/>
    <mergeCell ref="F64:L64"/>
    <mergeCell ref="F4:J4"/>
    <mergeCell ref="C1:F2"/>
    <mergeCell ref="L5:L6"/>
    <mergeCell ref="F61:L61"/>
    <mergeCell ref="F62:L6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76"/>
  <sheetViews>
    <sheetView showGridLines="0" zoomScale="80" zoomScaleNormal="80" zoomScaleSheetLayoutView="70" workbookViewId="0">
      <selection activeCell="J79" sqref="J79"/>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90" t="str">
        <f>'REKOD PRESTASI MURID'!A7</f>
        <v>SAINS TAMBAHAN</v>
      </c>
      <c r="B1" s="290"/>
      <c r="C1" s="290"/>
      <c r="D1" s="290"/>
      <c r="E1" s="290"/>
      <c r="F1" s="290"/>
      <c r="G1" s="290"/>
      <c r="H1" s="290"/>
      <c r="I1" s="290"/>
      <c r="J1" s="290"/>
      <c r="K1" s="290"/>
      <c r="L1" s="290"/>
      <c r="M1" s="290"/>
      <c r="N1" s="290"/>
      <c r="O1" s="290"/>
      <c r="P1" s="290"/>
      <c r="Q1" s="290"/>
    </row>
    <row r="2" spans="1:23" ht="15.95" customHeight="1">
      <c r="A2" s="290"/>
      <c r="B2" s="290"/>
      <c r="C2" s="290"/>
      <c r="D2" s="290"/>
      <c r="E2" s="290"/>
      <c r="F2" s="290"/>
      <c r="G2" s="290"/>
      <c r="H2" s="290"/>
      <c r="I2" s="290"/>
      <c r="J2" s="290"/>
      <c r="K2" s="290"/>
      <c r="L2" s="290"/>
      <c r="M2" s="290"/>
      <c r="N2" s="290"/>
      <c r="O2" s="290"/>
      <c r="P2" s="290"/>
      <c r="Q2" s="290"/>
    </row>
    <row r="3" spans="1:23" ht="15.95" customHeight="1">
      <c r="A3" s="163"/>
      <c r="B3" s="163"/>
      <c r="C3" s="163"/>
      <c r="D3" s="163"/>
      <c r="E3" s="163"/>
      <c r="F3" s="163"/>
      <c r="G3" s="165" t="s">
        <v>67</v>
      </c>
      <c r="H3" s="164" t="str">
        <f>'REKOD PRESTASI MURID'!D1</f>
        <v>SMK TAMAN ANTARABANGSA</v>
      </c>
      <c r="I3" s="164"/>
      <c r="J3" s="163"/>
      <c r="K3" s="163"/>
      <c r="L3" s="165" t="s">
        <v>68</v>
      </c>
      <c r="M3" s="164" t="str">
        <f>'REKOD PRESTASI MURID'!D6</f>
        <v>EN. AHMAD HASHIM MOKTAR</v>
      </c>
      <c r="N3" s="163"/>
      <c r="O3" s="163"/>
      <c r="P3" s="163"/>
      <c r="Q3" s="163"/>
    </row>
    <row r="4" spans="1:23" ht="15.95" customHeight="1">
      <c r="A4" s="163"/>
      <c r="B4" s="163"/>
      <c r="C4" s="163"/>
      <c r="D4" s="163"/>
      <c r="E4" s="163"/>
      <c r="F4" s="163"/>
      <c r="G4" s="165" t="s">
        <v>107</v>
      </c>
      <c r="H4" s="164" t="str">
        <f>'REKOD PRESTASI MURID'!D7</f>
        <v>TINGKATAN 4</v>
      </c>
      <c r="I4" s="164"/>
      <c r="J4" s="163"/>
      <c r="K4" s="163"/>
      <c r="L4" s="163"/>
      <c r="M4" s="163"/>
      <c r="N4" s="163"/>
      <c r="O4" s="163"/>
      <c r="P4" s="163"/>
      <c r="Q4" s="163"/>
    </row>
    <row r="5" spans="1:23" ht="15.95" customHeight="1">
      <c r="A5" s="2"/>
      <c r="B5" s="2"/>
      <c r="C5" s="2"/>
      <c r="D5" s="2"/>
      <c r="E5" s="2"/>
      <c r="F5" s="2"/>
      <c r="G5" s="2"/>
      <c r="H5" s="3"/>
      <c r="I5" s="3"/>
      <c r="J5" s="2"/>
      <c r="K5" s="2"/>
      <c r="L5" s="2"/>
      <c r="M5" s="2"/>
      <c r="N5" s="2"/>
      <c r="O5" s="21"/>
      <c r="P5" s="21"/>
      <c r="Q5" s="21"/>
    </row>
    <row r="6" spans="1:23" ht="18.75">
      <c r="A6" s="4"/>
      <c r="B6" s="5" t="str">
        <f>'REKOD PRESTASI MURID'!E11</f>
        <v>PENYELENGGARAAN DAN KESINAMBUNGAN HIDUP</v>
      </c>
      <c r="C6" s="6"/>
      <c r="D6" s="6"/>
      <c r="E6" s="6"/>
      <c r="F6" s="6"/>
      <c r="G6" s="6"/>
      <c r="H6" s="7"/>
      <c r="I6" s="4"/>
      <c r="J6" s="5" t="str">
        <f>'REKOD PRESTASI MURID'!F11</f>
        <v>PENEROKAAN UNSUR DALAM ALAM</v>
      </c>
      <c r="K6" s="6"/>
      <c r="L6" s="6"/>
      <c r="M6" s="6"/>
      <c r="N6" s="6"/>
      <c r="O6" s="6"/>
      <c r="P6" s="7"/>
      <c r="Q6" s="6"/>
    </row>
    <row r="7" spans="1:23">
      <c r="A7" s="8"/>
      <c r="B7" s="9" t="s">
        <v>24</v>
      </c>
      <c r="C7" s="10" t="s">
        <v>29</v>
      </c>
      <c r="D7" s="10" t="s">
        <v>30</v>
      </c>
      <c r="E7" s="10" t="s">
        <v>31</v>
      </c>
      <c r="F7" s="10" t="s">
        <v>64</v>
      </c>
      <c r="G7" s="10" t="s">
        <v>65</v>
      </c>
      <c r="H7" s="10" t="s">
        <v>66</v>
      </c>
      <c r="I7" s="8"/>
      <c r="J7" s="9" t="s">
        <v>24</v>
      </c>
      <c r="K7" s="10" t="s">
        <v>29</v>
      </c>
      <c r="L7" s="10" t="s">
        <v>30</v>
      </c>
      <c r="M7" s="10" t="s">
        <v>31</v>
      </c>
      <c r="N7" s="10" t="s">
        <v>64</v>
      </c>
      <c r="O7" s="10" t="s">
        <v>65</v>
      </c>
      <c r="P7" s="10" t="s">
        <v>66</v>
      </c>
      <c r="Q7" s="8"/>
    </row>
    <row r="8" spans="1:23">
      <c r="A8" s="8"/>
      <c r="B8" s="11" t="s">
        <v>35</v>
      </c>
      <c r="C8" s="11">
        <f>COUNTIF('REKOD PRESTASI MURID'!$E$12:$E$65,1)</f>
        <v>0</v>
      </c>
      <c r="D8" s="11">
        <f>COUNTIF('REKOD PRESTASI MURID'!$E$12:$E$65,2)</f>
        <v>0</v>
      </c>
      <c r="E8" s="11">
        <f>COUNTIF('REKOD PRESTASI MURID'!$E$12:$E$65,3)</f>
        <v>5</v>
      </c>
      <c r="F8" s="11">
        <f>COUNTIF('REKOD PRESTASI MURID'!$E$12:$E$65,4)</f>
        <v>15</v>
      </c>
      <c r="G8" s="11">
        <f>COUNTIF('REKOD PRESTASI MURID'!$E$12:$E$65,5)</f>
        <v>5</v>
      </c>
      <c r="H8" s="11">
        <f>COUNTIF('REKOD PRESTASI MURID'!$E$12:$E$65,6)</f>
        <v>5</v>
      </c>
      <c r="I8" s="8"/>
      <c r="J8" s="11" t="s">
        <v>35</v>
      </c>
      <c r="K8" s="11">
        <f>COUNTIF('REKOD PRESTASI MURID'!$F$12:$F$65,1)</f>
        <v>1</v>
      </c>
      <c r="L8" s="11">
        <f>COUNTIF('REKOD PRESTASI MURID'!$F$12:$F$65,2)</f>
        <v>0</v>
      </c>
      <c r="M8" s="11">
        <f>COUNTIF('REKOD PRESTASI MURID'!$F$12:$F$65,3)</f>
        <v>4</v>
      </c>
      <c r="N8" s="11">
        <f>COUNTIF('REKOD PRESTASI MURID'!$F$12:$F$65,4)</f>
        <v>4</v>
      </c>
      <c r="O8" s="11">
        <f>COUNTIF('REKOD PRESTASI MURID'!$F$12:$F$65,5)</f>
        <v>16</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30</v>
      </c>
      <c r="H21" s="15" t="s">
        <v>37</v>
      </c>
      <c r="I21" s="8"/>
      <c r="J21" s="8"/>
      <c r="K21" s="8"/>
      <c r="L21" s="8"/>
      <c r="M21" s="8"/>
      <c r="N21" s="15" t="s">
        <v>36</v>
      </c>
      <c r="O21" s="16">
        <f>SUM(K8:P8)</f>
        <v>30</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TENAGA DAN KELESTARIAN HIDUP</v>
      </c>
      <c r="C24" s="18"/>
      <c r="D24" s="18"/>
      <c r="E24" s="18"/>
      <c r="F24" s="18"/>
      <c r="G24" s="18"/>
      <c r="H24" s="7"/>
      <c r="I24" s="4"/>
      <c r="J24" s="5" t="str">
        <f>'REKOD PRESTASI MURID'!H11</f>
        <v>PENGGAL PERTAMA</v>
      </c>
      <c r="K24" s="18"/>
      <c r="L24" s="18"/>
      <c r="M24" s="18"/>
      <c r="N24" s="18"/>
      <c r="O24" s="18"/>
      <c r="P24" s="7"/>
      <c r="Q24" s="6"/>
    </row>
    <row r="25" spans="1:17">
      <c r="A25" s="8"/>
      <c r="B25" s="9" t="s">
        <v>24</v>
      </c>
      <c r="C25" s="10" t="s">
        <v>29</v>
      </c>
      <c r="D25" s="10" t="s">
        <v>30</v>
      </c>
      <c r="E25" s="10" t="s">
        <v>31</v>
      </c>
      <c r="F25" s="10" t="s">
        <v>64</v>
      </c>
      <c r="G25" s="10" t="s">
        <v>65</v>
      </c>
      <c r="H25" s="10" t="s">
        <v>66</v>
      </c>
      <c r="I25" s="8"/>
      <c r="J25" s="9" t="s">
        <v>24</v>
      </c>
      <c r="K25" s="10" t="s">
        <v>29</v>
      </c>
      <c r="L25" s="10" t="s">
        <v>30</v>
      </c>
      <c r="M25" s="10" t="s">
        <v>31</v>
      </c>
      <c r="N25" s="10" t="s">
        <v>64</v>
      </c>
      <c r="O25" s="10" t="s">
        <v>65</v>
      </c>
      <c r="P25" s="10" t="s">
        <v>66</v>
      </c>
      <c r="Q25" s="8"/>
    </row>
    <row r="26" spans="1:17">
      <c r="A26" s="8"/>
      <c r="B26" s="11" t="s">
        <v>35</v>
      </c>
      <c r="C26" s="11">
        <f>COUNTIF('REKOD PRESTASI MURID'!$G$12:$G$65,1)</f>
        <v>0</v>
      </c>
      <c r="D26" s="11">
        <f>COUNTIF('REKOD PRESTASI MURID'!$G$12:$G$65,2)</f>
        <v>0</v>
      </c>
      <c r="E26" s="11">
        <f>COUNTIF('REKOD PRESTASI MURID'!$G$12:$G$65,3)</f>
        <v>0</v>
      </c>
      <c r="F26" s="11">
        <f>COUNTIF('REKOD PRESTASI MURID'!$G$12:$G$65,4)</f>
        <v>30</v>
      </c>
      <c r="G26" s="11">
        <f>COUNTIF('REKOD PRESTASI MURID'!$G$12:$G$65,5)</f>
        <v>0</v>
      </c>
      <c r="H26" s="11">
        <f>COUNTIF('REKOD PRESTASI MURID'!$G$12:$G$65,6)</f>
        <v>0</v>
      </c>
      <c r="I26" s="8"/>
      <c r="J26" s="11" t="s">
        <v>35</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54"/>
      <c r="K27" s="19"/>
      <c r="L27" s="19"/>
      <c r="M27" s="19"/>
      <c r="N27" s="19"/>
      <c r="O27" s="19"/>
      <c r="P27" s="155"/>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30</v>
      </c>
      <c r="H39" s="15" t="s">
        <v>37</v>
      </c>
      <c r="I39" s="14"/>
      <c r="J39" s="19"/>
      <c r="K39" s="19"/>
      <c r="L39" s="19"/>
      <c r="M39" s="19"/>
      <c r="N39" s="15" t="s">
        <v>36</v>
      </c>
      <c r="O39" s="16">
        <f>SUM(K26:P26)</f>
        <v>30</v>
      </c>
      <c r="P39" s="15" t="s">
        <v>37</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PENGGAL KEDUA</v>
      </c>
      <c r="C41" s="6"/>
      <c r="D41" s="6"/>
      <c r="E41" s="6"/>
      <c r="F41" s="6"/>
      <c r="G41" s="6"/>
      <c r="H41" s="7"/>
      <c r="I41" s="4"/>
      <c r="J41" s="5" t="str">
        <f>'REKOD PRESTASI MURID'!J11</f>
        <v>PENGGAL PERTAMA</v>
      </c>
      <c r="K41" s="6"/>
      <c r="L41" s="6"/>
      <c r="M41" s="6"/>
      <c r="N41" s="6"/>
      <c r="O41" s="6"/>
      <c r="P41" s="7"/>
      <c r="Q41" s="8"/>
    </row>
    <row r="42" spans="1:17">
      <c r="A42" s="8"/>
      <c r="B42" s="9" t="s">
        <v>24</v>
      </c>
      <c r="C42" s="10" t="s">
        <v>29</v>
      </c>
      <c r="D42" s="10" t="s">
        <v>30</v>
      </c>
      <c r="E42" s="10" t="s">
        <v>31</v>
      </c>
      <c r="F42" s="10" t="s">
        <v>64</v>
      </c>
      <c r="G42" s="10" t="s">
        <v>65</v>
      </c>
      <c r="H42" s="10" t="s">
        <v>66</v>
      </c>
      <c r="I42" s="8"/>
      <c r="J42" s="9" t="s">
        <v>24</v>
      </c>
      <c r="K42" s="10" t="s">
        <v>29</v>
      </c>
      <c r="L42" s="10" t="s">
        <v>30</v>
      </c>
      <c r="M42" s="10" t="s">
        <v>31</v>
      </c>
      <c r="N42" s="10" t="s">
        <v>64</v>
      </c>
      <c r="O42" s="10" t="s">
        <v>65</v>
      </c>
      <c r="P42" s="10" t="s">
        <v>66</v>
      </c>
      <c r="Q42" s="8"/>
    </row>
    <row r="43" spans="1:17">
      <c r="A43" s="8"/>
      <c r="B43" s="11" t="s">
        <v>35</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35</v>
      </c>
      <c r="K43" s="11">
        <f>COUNTIF('REKOD PRESTASI MURID'!$J$12:$J$65,1)</f>
        <v>0</v>
      </c>
      <c r="L43" s="11">
        <f>COUNTIF('REKOD PRESTASI MURID'!$J$12:$J$65,2)</f>
        <v>25</v>
      </c>
      <c r="M43" s="11">
        <f>COUNTIF('REKOD PRESTASI MURID'!$J$12:$J$65,3)</f>
        <v>0</v>
      </c>
      <c r="N43" s="11">
        <f>COUNTIF('REKOD PRESTASI MURID'!$J$12:$J$65,4)</f>
        <v>2</v>
      </c>
      <c r="O43" s="11">
        <f>COUNTIF('REKOD PRESTASI MURID'!$J$12:$J$65,5)</f>
        <v>3</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36</v>
      </c>
      <c r="G56" s="16">
        <f>SUM(C43:H43)</f>
        <v>30</v>
      </c>
      <c r="H56" s="15" t="s">
        <v>37</v>
      </c>
      <c r="I56" s="8"/>
      <c r="J56" s="8"/>
      <c r="K56" s="8"/>
      <c r="L56" s="8"/>
      <c r="M56" s="8"/>
      <c r="N56" s="15" t="s">
        <v>36</v>
      </c>
      <c r="O56" s="16">
        <f>SUM(K43:P43)</f>
        <v>30</v>
      </c>
      <c r="P56" s="15" t="s">
        <v>37</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PENGGAL KEDUA</v>
      </c>
      <c r="C59" s="18"/>
      <c r="D59" s="18"/>
      <c r="E59" s="18"/>
      <c r="F59" s="18"/>
      <c r="G59" s="18"/>
      <c r="H59" s="7"/>
      <c r="I59" s="4"/>
      <c r="J59" s="23" t="s">
        <v>11</v>
      </c>
      <c r="K59" s="24"/>
      <c r="L59" s="24"/>
      <c r="M59" s="24"/>
      <c r="N59" s="24"/>
      <c r="O59" s="24"/>
      <c r="P59" s="25"/>
      <c r="Q59" s="8"/>
    </row>
    <row r="60" spans="1:17">
      <c r="A60" s="8"/>
      <c r="B60" s="9" t="s">
        <v>24</v>
      </c>
      <c r="C60" s="10" t="s">
        <v>29</v>
      </c>
      <c r="D60" s="10" t="s">
        <v>30</v>
      </c>
      <c r="E60" s="10" t="s">
        <v>31</v>
      </c>
      <c r="F60" s="10" t="s">
        <v>32</v>
      </c>
      <c r="G60" s="10" t="s">
        <v>33</v>
      </c>
      <c r="H60" s="10" t="s">
        <v>34</v>
      </c>
      <c r="I60" s="8"/>
      <c r="J60" s="9" t="s">
        <v>24</v>
      </c>
      <c r="K60" s="10" t="s">
        <v>29</v>
      </c>
      <c r="L60" s="10" t="s">
        <v>30</v>
      </c>
      <c r="M60" s="10" t="s">
        <v>31</v>
      </c>
      <c r="N60" s="10" t="s">
        <v>32</v>
      </c>
      <c r="O60" s="10" t="s">
        <v>33</v>
      </c>
      <c r="P60" s="10" t="s">
        <v>34</v>
      </c>
      <c r="Q60" s="8"/>
    </row>
    <row r="61" spans="1:17">
      <c r="A61" s="8"/>
      <c r="B61" s="11" t="s">
        <v>35</v>
      </c>
      <c r="C61" s="11">
        <f>COUNTIF('REKOD PRESTASI MURID'!$K$12:$K$65,1)</f>
        <v>0</v>
      </c>
      <c r="D61" s="11">
        <f>COUNTIF('REKOD PRESTASI MURID'!$K$12:$K$65,2)</f>
        <v>26</v>
      </c>
      <c r="E61" s="11">
        <f>COUNTIF('REKOD PRESTASI MURID'!$K$12:$K$65,3)</f>
        <v>1</v>
      </c>
      <c r="F61" s="11">
        <f>COUNTIF('REKOD PRESTASI MURID'!$K$12:$K$65,4)</f>
        <v>0</v>
      </c>
      <c r="G61" s="11">
        <f>COUNTIF('REKOD PRESTASI MURID'!$K$12:$K$65,5)</f>
        <v>2</v>
      </c>
      <c r="H61" s="11">
        <f>COUNTIF('REKOD PRESTASI MURID'!$K$12:$K$65,6)</f>
        <v>1</v>
      </c>
      <c r="I61" s="8"/>
      <c r="J61" s="11" t="s">
        <v>35</v>
      </c>
      <c r="K61" s="11">
        <f>COUNTIF('REKOD PRESTASI MURID'!$AC$12:$AC$65,1)</f>
        <v>0</v>
      </c>
      <c r="L61" s="11">
        <f>COUNTIF('REKOD PRESTASI MURID'!$AC$12:$AC$65,2)</f>
        <v>0</v>
      </c>
      <c r="M61" s="11">
        <f>COUNTIF('REKOD PRESTASI MURID'!$AC$12:$AC$65,3)</f>
        <v>0</v>
      </c>
      <c r="N61" s="11">
        <f>COUNTIF('REKOD PRESTASI MURID'!$AC$12:$AC$65,4)</f>
        <v>6</v>
      </c>
      <c r="O61" s="11">
        <f>COUNTIF('REKOD PRESTASI MURID'!$AC$12:$AC$65,5)</f>
        <v>19</v>
      </c>
      <c r="P61" s="11">
        <f>COUNTIF('REKOD PRESTASI MURID'!$AC$12:$AC$65,6)</f>
        <v>5</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36</v>
      </c>
      <c r="G74" s="16">
        <f>SUM(C61:H61)</f>
        <v>30</v>
      </c>
      <c r="H74" s="15" t="s">
        <v>37</v>
      </c>
      <c r="I74" s="14"/>
      <c r="J74" s="19"/>
      <c r="K74" s="19"/>
      <c r="L74" s="19"/>
      <c r="M74" s="19"/>
      <c r="N74" s="15" t="s">
        <v>36</v>
      </c>
      <c r="O74" s="16">
        <f>SUM(K61:P61)</f>
        <v>30</v>
      </c>
      <c r="P74" s="15" t="s">
        <v>37</v>
      </c>
      <c r="Q74" s="8"/>
    </row>
    <row r="75" spans="1:17">
      <c r="A75" s="8"/>
      <c r="B75" s="8"/>
      <c r="C75" s="8"/>
      <c r="D75" s="8"/>
      <c r="E75" s="8"/>
      <c r="F75" s="8"/>
      <c r="G75" s="14"/>
      <c r="H75" s="20"/>
      <c r="I75" s="14"/>
      <c r="J75" s="8"/>
      <c r="K75" s="8"/>
      <c r="L75" s="8"/>
      <c r="M75" s="8"/>
      <c r="N75" s="8"/>
      <c r="O75" s="14"/>
      <c r="P75" s="20"/>
      <c r="Q75" s="8"/>
    </row>
    <row r="76" spans="1:17">
      <c r="A76" s="8"/>
      <c r="B76" s="8"/>
      <c r="C76" s="8"/>
      <c r="D76" s="8"/>
      <c r="E76" s="8"/>
      <c r="F76" s="8"/>
      <c r="G76" s="14"/>
      <c r="H76" s="20"/>
      <c r="I76" s="4"/>
      <c r="J76" s="8"/>
      <c r="K76" s="8"/>
      <c r="L76" s="8"/>
      <c r="M76" s="8"/>
      <c r="N76" s="8"/>
      <c r="O76" s="14"/>
      <c r="P76" s="20"/>
      <c r="Q7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PANDUAN</vt:lpstr>
      <vt:lpstr>REKOD PRESTASI MURID</vt:lpstr>
      <vt:lpstr>LAPORAN MURID (INDIVIDU)</vt:lpstr>
      <vt:lpstr>DATA PERNYATAAN TAHAP PGUASAAN </vt:lpstr>
      <vt:lpstr>KERJA PROJEK</vt:lpstr>
      <vt:lpstr>KERJA PROJEK (2)</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2018-01-24T23:12:12Z</cp:lastPrinted>
  <dcterms:created xsi:type="dcterms:W3CDTF">2016-04-25T12:26:07Z</dcterms:created>
  <dcterms:modified xsi:type="dcterms:W3CDTF">2020-02-10T00:39:46Z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