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iman.musa\Desktop\Tingkatan 4\"/>
    </mc:Choice>
  </mc:AlternateContent>
  <bookViews>
    <workbookView xWindow="0" yWindow="0" windowWidth="24000" windowHeight="9630" tabRatio="79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'!$A$1:$B$139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1">'REKOD PRESTASI MURID'!$A$1:$AD$78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F56" i="2" l="1"/>
  <c r="H26" i="4"/>
  <c r="G26" i="4"/>
  <c r="F26" i="4"/>
  <c r="P8" i="4"/>
  <c r="O8" i="4"/>
  <c r="N8" i="4"/>
  <c r="H8" i="4"/>
  <c r="G8" i="4"/>
  <c r="F8" i="4"/>
  <c r="M3" i="4" l="1"/>
  <c r="I4" i="4"/>
  <c r="I3" i="4"/>
  <c r="J41" i="4" l="1"/>
  <c r="N43" i="4"/>
  <c r="O43" i="4"/>
  <c r="P43" i="4"/>
  <c r="F43" i="4"/>
  <c r="G43" i="4"/>
  <c r="H43" i="4"/>
  <c r="M43" i="4" l="1"/>
  <c r="L43" i="4"/>
  <c r="K43" i="4"/>
  <c r="K9" i="2" l="1"/>
  <c r="K8" i="2"/>
  <c r="K7" i="2"/>
  <c r="E15" i="2" s="1"/>
  <c r="E17" i="2" s="1"/>
  <c r="F15" i="2" l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F58" i="2"/>
  <c r="D10" i="2"/>
  <c r="B58" i="2"/>
  <c r="D8" i="2" l="1"/>
  <c r="O109" i="4"/>
  <c r="G39" i="4"/>
  <c r="O198" i="4"/>
  <c r="O144" i="4"/>
  <c r="G144" i="4"/>
  <c r="O126" i="4"/>
  <c r="O91" i="4"/>
  <c r="G91" i="4"/>
  <c r="O74" i="4"/>
  <c r="G74" i="4"/>
  <c r="O21" i="4"/>
  <c r="G21" i="4"/>
  <c r="G56" i="4"/>
  <c r="O39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<sst xmlns="http://schemas.openxmlformats.org/spreadsheetml/2006/main" count="401" uniqueCount="143">
  <si>
    <t>SEKOLAH :</t>
  </si>
  <si>
    <t>ALAMAT :</t>
  </si>
  <si>
    <t>:</t>
  </si>
  <si>
    <t xml:space="preserve"> </t>
  </si>
  <si>
    <t>MATA PELAJARAN</t>
  </si>
  <si>
    <t>NAMA GURU MATA PELAJARAN:</t>
  </si>
  <si>
    <t>KELAS: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</si>
  <si>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</si>
  <si>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</si>
  <si>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</si>
  <si>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</si>
  <si>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</si>
  <si>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</si>
  <si>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</si>
  <si>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</si>
  <si>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</si>
  <si>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</si>
  <si>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</si>
  <si>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</si>
  <si>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Kelas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</si>
  <si>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</si>
  <si>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</si>
  <si>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</si>
  <si>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</si>
  <si>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</si>
  <si>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</si>
  <si>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</si>
  <si>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ULASAN GURU :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</si>
  <si>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</si>
  <si>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</si>
  <si>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</si>
  <si>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</si>
  <si>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</si>
  <si>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</si>
  <si>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</si>
  <si>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</si>
  <si>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</si>
  <si>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</si>
  <si>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</si>
  <si>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</si>
  <si>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</si>
  <si>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</si>
  <si>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</si>
  <si>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</si>
  <si>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</si>
  <si>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</si>
  <si>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</si>
  <si>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</si>
  <si>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</si>
  <si>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 xml:space="preserve">KLANG, </t>
  </si>
  <si>
    <t>EN. TAN KAR HOCK</t>
  </si>
  <si>
    <t>PN. SUZILA MOHAMED</t>
  </si>
  <si>
    <t>AHMAD BIN SULAIMAN</t>
  </si>
  <si>
    <t>SITI ROKIAH BINTI ALI</t>
  </si>
  <si>
    <t>MOHD RAMLI BIN SHUKRI</t>
  </si>
  <si>
    <t>NORAINI BINTI KASIM</t>
  </si>
  <si>
    <t>ALIAS BIN OMAR</t>
  </si>
  <si>
    <t>ABDUL HAKIM BIN KAMARUZAMAN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</si>
  <si>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</si>
  <si>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</si>
  <si>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</si>
  <si>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</si>
  <si>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</si>
  <si>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</si>
  <si>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</si>
  <si>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</si>
  <si>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</si>
  <si>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</si>
  <si>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</si>
  <si>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</si>
  <si>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</si>
  <si>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</si>
  <si>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</si>
  <si>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SELANGOR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</si>
  <si>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</si>
  <si>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</si>
  <si>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</si>
  <si>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</si>
  <si>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</si>
  <si>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</si>
  <si>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</si>
  <si>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</si>
  <si>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</si>
  <si>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</si>
  <si>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</si>
  <si>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</si>
  <si>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</si>
  <si>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</si>
  <si>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</si>
  <si>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</si>
  <si>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ATAU</t>
  </si>
  <si>
    <r>
      <t xml:space="preserve">Pelaporan bagi </t>
    </r>
    <r>
      <rPr>
        <sz val="11"/>
        <color rgb="FFFF0000"/>
        <rFont val="Calibri"/>
        <family val="2"/>
      </rPr>
      <t xml:space="preserve">(sila nyatakan bidang/ tema/ kemahiran/ kelompok yang berkaitan) </t>
    </r>
    <r>
      <rPr>
        <sz val="11"/>
        <color indexed="8"/>
        <rFont val="Calibri"/>
        <family val="2"/>
      </rPr>
      <t>akan dilakukan pada pertengahan tahun dan akhir tahun.</t>
    </r>
  </si>
  <si>
    <t>Guru hendaklah memilih option di sebelah kanan bahagian atas halaman Rekod Prestasi Murid untuk  membuat pelaporan di dalam templat ini.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</si>
  <si>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</si>
  <si>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</si>
  <si>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</si>
  <si>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WARISAN NEGARA BANGSA</t>
  </si>
  <si>
    <t>PERJUANGAN RAKYAT KE ARAH KEMERDEKAAN TANAH AIR</t>
  </si>
  <si>
    <t>TAJUK 9</t>
  </si>
  <si>
    <t>TAJUK 10</t>
  </si>
  <si>
    <t>TAJUK 11</t>
  </si>
  <si>
    <t>SEJARAH</t>
  </si>
  <si>
    <t>TINGKATAN 4 USAHA</t>
  </si>
  <si>
    <t>KEMERDEKAAN PERSEKUTUAN TANAH MELAYU</t>
  </si>
  <si>
    <t>Memerihalkan maklumat berdasarkan nasionalisme di Malaysia sehingga Perang Dunia Kedua.</t>
  </si>
  <si>
    <t>Menjelaskan maklumat berkaitan nasionalisme di Malaysia sehingga Perang Dunia Kedua dengan contoh.</t>
  </si>
  <si>
    <t>Menyusun maklumat secara kronologi berkaitan nasionalisme di Malaysia sehingga Perang Dunia Kedua.</t>
  </si>
  <si>
    <t>Menganalisis maklumat berkaitan nasionalisme di Malaysia sehingga Perang Dunia Kedua.</t>
  </si>
  <si>
    <t>Membuat penilaian kepentingan nasionalisme di Malaysia sehingga Perang Dunia Kedua dalam mempertahankan hak dan maruah bangsa.</t>
  </si>
  <si>
    <t>Menjana  idea tentang nasionalisme di Malaysia sehingga Perang Dunia Kedua dalam memperjuangkan kedaulatan negara.</t>
  </si>
  <si>
    <t>TAFSIRAN BAGI NASIONALISME DI MALAYSIA SEHINGGA PERANG DUNIA KEDUA</t>
  </si>
  <si>
    <t>Memerihalkan maklumat berdasarkan perjuangan rakyat ke arah kemerdekaan tanah air.</t>
  </si>
  <si>
    <t>Menjelaskan maklumat berkaitan perjuangan rakyat ke arah kemerdekaan tanah air dengan contoh.</t>
  </si>
  <si>
    <t>Menyusun maklumat secara kronologi perjuangan rakyat ke arah kemerdekaan tanah air.</t>
  </si>
  <si>
    <t>Menganalisis maklumat berkaitan perjuangan rakyat ke arah kemerdekaan tanah air.</t>
  </si>
  <si>
    <t>Membuat penilaian kepentingan perjuangan rakyat ke arah kemerdekaan tanah air dalam membina jati diri sebagai bangsa Malaysia.</t>
  </si>
  <si>
    <t>Menjana idea tentang perjuangan rakyat ke arah kemerdekaan tanah air dalam mempertahankan kedaulatan negara.</t>
  </si>
  <si>
    <t>TAFSIRAN BAGI PERJUANGAN RAKYAT KE ARAH KERMEDEKAAN TANAH AIR</t>
  </si>
  <si>
    <t>Memerihalkan maklumat berdasarkan kemerdekaan Persekutuan Tanah Melayu.</t>
  </si>
  <si>
    <t>Menjelaskan maklumat berkaitan kemerdekaan Persekutuan Tanah Melayu dengan contoh.</t>
  </si>
  <si>
    <t>Menyusun maklumat secara kronologi berkaitan kemerdekaan Persekutuan Tanah Melayu.</t>
  </si>
  <si>
    <t>Menganalisis maklumat berkaitan kemerdekaan Persekutuan Tanah Melayu.</t>
  </si>
  <si>
    <t>Membuat penilaian kepentingan kemerdekaan Persekutuan Tanah Melayu dalam mempertahankan kedaulatan negara.</t>
  </si>
  <si>
    <t>Menjana  idea tentang kemerdekaan Persekutuan Tanah Melayu dalam membina semangat cinta akan negara.</t>
  </si>
  <si>
    <t>TAFSIRAN BAGI KEMERDEKAAN PERSEKUTUAN TANAH MELAYU</t>
  </si>
  <si>
    <t xml:space="preserve">Mengetahui  perkara asas berdasarkan ilmu sejarah yang dipelajari </t>
  </si>
  <si>
    <t>Mempamerkan kefaham tentang perkara asas berdasarkan ilmu sejarah yang dipelajari</t>
  </si>
  <si>
    <t>Menggunakan perkara asas berdasarkan ilmu sejarah yang dipelajari</t>
  </si>
  <si>
    <t>Menganalisis pengetahuan dan kemahiran  berdasarkan ilmu sejarah yang dipelajari</t>
  </si>
  <si>
    <t>Membuat penilaian  pengetahuan dan kemahiran  berdasarkan ilmu sejarah yang dipelajari</t>
  </si>
  <si>
    <t>Melahirkan  idea berdasarkan pengetahuan dan kemahiran  berdasarkan ilmu sejarah yang dipelajari</t>
  </si>
  <si>
    <r>
      <t xml:space="preserve">Templat pelaporan ini terdiri daripada </t>
    </r>
    <r>
      <rPr>
        <b/>
        <sz val="11"/>
        <color indexed="8"/>
        <rFont val="Calibri"/>
        <family val="2"/>
      </rPr>
      <t>TIGA (3)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lajur yang dibina berdasarkan konstruk </t>
    </r>
    <r>
      <rPr>
        <b/>
        <sz val="11"/>
        <color indexed="8"/>
        <rFont val="Calibri"/>
        <family val="2"/>
      </rPr>
      <t>TAJUK dalam DSKP SEJARAH TINGKATAN 4.</t>
    </r>
  </si>
  <si>
    <r>
      <t xml:space="preserve">Pelaporan bagi </t>
    </r>
    <r>
      <rPr>
        <b/>
        <sz val="11"/>
        <color indexed="8"/>
        <rFont val="Calibri"/>
        <family val="2"/>
      </rPr>
      <t>TAJUK 9 dan TAJUK 10</t>
    </r>
    <r>
      <rPr>
        <sz val="11"/>
        <color indexed="8"/>
        <rFont val="Calibri"/>
        <family val="2"/>
      </rPr>
      <t xml:space="preserve"> akan dilakukan pada pertengahan tahun, manakala pelaporan bagi </t>
    </r>
    <r>
      <rPr>
        <b/>
        <sz val="11"/>
        <color indexed="8"/>
        <rFont val="Calibri"/>
        <family val="2"/>
      </rPr>
      <t>TAJUK 11</t>
    </r>
    <r>
      <rPr>
        <sz val="11"/>
        <color indexed="8"/>
        <rFont val="Calibri"/>
        <family val="2"/>
      </rPr>
      <t xml:space="preserve"> pula dilakukan pada akhir tahun mengikut kesesuaian.</t>
    </r>
  </si>
  <si>
    <t xml:space="preserve">PENENTUAN TAHAP PENGUASAAN </t>
  </si>
  <si>
    <t>SEJARAH TINGKATAN 4</t>
  </si>
  <si>
    <t>PENGETUA</t>
  </si>
  <si>
    <t>SMK SERI SELASIH</t>
  </si>
  <si>
    <r>
      <t xml:space="preserve">Tahap Penguasaan diberikan berdasarkan setiap rubrik mengikut konstruk </t>
    </r>
    <r>
      <rPr>
        <b/>
        <sz val="11"/>
        <color indexed="8"/>
        <rFont val="Calibri"/>
        <family val="2"/>
      </rPr>
      <t>TAJUK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 (TP).</t>
    </r>
  </si>
  <si>
    <t xml:space="preserve">Guru  boleh mentafsir murid secara menyeluruh apabila murid telah melengkapkan proses PdP  bagi </t>
  </si>
  <si>
    <r>
      <t xml:space="preserve">keseluruhan SK dan SP  dan </t>
    </r>
    <r>
      <rPr>
        <b/>
        <sz val="11"/>
        <color indexed="8"/>
        <rFont val="Calibri"/>
        <family val="2"/>
      </rPr>
      <t xml:space="preserve">menentukan TP murid secara keseluruhan </t>
    </r>
    <r>
      <rPr>
        <sz val="11"/>
        <color indexed="8"/>
        <rFont val="Calibri"/>
        <family val="2"/>
      </rPr>
      <t xml:space="preserve">untuk sesuatu tahun pembelajaran melalui </t>
    </r>
  </si>
  <si>
    <r>
      <t xml:space="preserve">pertimbangan profesional guru berdasarkan </t>
    </r>
    <r>
      <rPr>
        <b/>
        <sz val="11"/>
        <color indexed="8"/>
        <rFont val="Calibri"/>
        <family val="2"/>
      </rPr>
      <t>TP umum mata pelajaran Sejarah</t>
    </r>
    <r>
      <rPr>
        <sz val="11"/>
        <color indexed="8"/>
        <rFont val="Calibri"/>
        <family val="2"/>
      </rPr>
      <t xml:space="preserve"> di </t>
    </r>
    <r>
      <rPr>
        <b/>
        <sz val="11"/>
        <color indexed="8"/>
        <rFont val="Calibri"/>
        <family val="2"/>
      </rPr>
      <t>halaman Data Pernyataan TP</t>
    </r>
    <r>
      <rPr>
        <sz val="11"/>
        <color indexed="8"/>
        <rFont val="Calibri"/>
        <family val="2"/>
      </rPr>
      <t>.</t>
    </r>
  </si>
  <si>
    <t>Guru juga boleh membuat pertimbangan profesional bagi menentukan TP keseluruhan murid berdasarkan</t>
  </si>
  <si>
    <t>pengalaman bersama-sama murid, kebijaksanaan dan intergriti guru serta perbincangan dengan rakan sejawat.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</si>
</sst>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8">
    <font>
      <sz val="11"/>
      <color indexed="8"/>
      <name val="Calibri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1"/>
      <color rgb="FFFF0000"/>
      <name val="Calibri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 applyAlignment="1"/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6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6" fillId="2" borderId="2" xfId="0" applyFont="1" applyFill="1" applyBorder="1" applyAlignment="1">
      <alignment wrapText="1"/>
    </xf>
    <xf numFmtId="0" fontId="12" fillId="2" borderId="0" xfId="0" applyFont="1" applyFill="1" applyBorder="1" applyAlignment="1"/>
    <xf numFmtId="0" fontId="10" fillId="2" borderId="0" xfId="0" applyFont="1" applyFill="1" applyBorder="1" applyAlignment="1"/>
    <xf numFmtId="0" fontId="13" fillId="7" borderId="0" xfId="0" applyFont="1" applyFill="1" applyBorder="1" applyAlignment="1">
      <alignment horizontal="left"/>
    </xf>
    <xf numFmtId="0" fontId="8" fillId="7" borderId="0" xfId="0" applyFont="1" applyFill="1" applyBorder="1" applyAlignment="1"/>
    <xf numFmtId="0" fontId="5" fillId="7" borderId="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15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 wrapText="1" indent="1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 wrapText="1" indent="1"/>
    </xf>
    <xf numFmtId="0" fontId="14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Fill="1" applyAlignment="1"/>
    <xf numFmtId="0" fontId="1" fillId="4" borderId="0" xfId="0" applyFont="1" applyFill="1" applyAlignment="1"/>
    <xf numFmtId="0" fontId="1" fillId="0" borderId="0" xfId="0" applyFont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4" borderId="4" xfId="0" applyFont="1" applyFill="1" applyBorder="1" applyAlignment="1"/>
    <xf numFmtId="0" fontId="11" fillId="4" borderId="5" xfId="0" applyFont="1" applyFill="1" applyBorder="1" applyAlignment="1"/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164" fontId="8" fillId="4" borderId="4" xfId="0" applyNumberFormat="1" applyFont="1" applyFill="1" applyBorder="1" applyAlignment="1">
      <alignment horizontal="left"/>
    </xf>
    <xf numFmtId="164" fontId="8" fillId="4" borderId="5" xfId="0" applyNumberFormat="1" applyFont="1" applyFill="1" applyBorder="1" applyAlignment="1"/>
    <xf numFmtId="0" fontId="8" fillId="4" borderId="4" xfId="0" applyFont="1" applyFill="1" applyBorder="1" applyAlignment="1"/>
    <xf numFmtId="0" fontId="8" fillId="4" borderId="5" xfId="0" applyFont="1" applyFill="1" applyBorder="1" applyAlignment="1"/>
    <xf numFmtId="0" fontId="8" fillId="4" borderId="5" xfId="0" applyNumberFormat="1" applyFont="1" applyFill="1" applyBorder="1" applyAlignment="1"/>
    <xf numFmtId="0" fontId="8" fillId="2" borderId="0" xfId="0" applyFont="1" applyFill="1" applyBorder="1" applyAlignment="1">
      <alignment horizontal="right"/>
    </xf>
    <xf numFmtId="0" fontId="12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left" vertical="center" wrapText="1" indent="1"/>
      <protection hidden="1"/>
    </xf>
    <xf numFmtId="0" fontId="23" fillId="2" borderId="6" xfId="0" applyFont="1" applyFill="1" applyBorder="1" applyAlignment="1">
      <alignment vertical="center" textRotation="90" wrapText="1"/>
    </xf>
    <xf numFmtId="0" fontId="13" fillId="2" borderId="10" xfId="0" applyFont="1" applyFill="1" applyBorder="1" applyAlignment="1">
      <alignment vertical="center" textRotation="90" wrapText="1"/>
    </xf>
    <xf numFmtId="0" fontId="23" fillId="2" borderId="11" xfId="0" applyFont="1" applyFill="1" applyBorder="1" applyAlignment="1">
      <alignment vertical="center" textRotation="90" wrapText="1"/>
    </xf>
    <xf numFmtId="0" fontId="13" fillId="2" borderId="12" xfId="0" applyFont="1" applyFill="1" applyBorder="1" applyAlignment="1">
      <alignment vertical="center" textRotation="90" wrapText="1"/>
    </xf>
    <xf numFmtId="0" fontId="13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" fillId="4" borderId="0" xfId="0" applyFont="1" applyFill="1" applyBorder="1" applyAlignment="1"/>
    <xf numFmtId="0" fontId="1" fillId="9" borderId="0" xfId="0" applyFont="1" applyFill="1" applyAlignment="1"/>
    <xf numFmtId="0" fontId="1" fillId="9" borderId="0" xfId="0" applyFont="1" applyFill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6" fillId="4" borderId="0" xfId="0" applyFont="1" applyFill="1" applyAlignment="1"/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6" fillId="5" borderId="0" xfId="0" applyFont="1" applyFill="1" applyAlignment="1"/>
    <xf numFmtId="0" fontId="27" fillId="5" borderId="0" xfId="0" applyFont="1" applyFill="1" applyAlignment="1" applyProtection="1">
      <protection locked="0"/>
    </xf>
    <xf numFmtId="0" fontId="28" fillId="5" borderId="0" xfId="0" applyFont="1" applyFill="1" applyAlignment="1">
      <alignment horizontal="right" vertical="center"/>
    </xf>
    <xf numFmtId="0" fontId="22" fillId="5" borderId="0" xfId="0" applyFont="1" applyFill="1" applyBorder="1" applyAlignment="1" applyProtection="1">
      <alignment vertical="center"/>
      <protection locked="0"/>
    </xf>
    <xf numFmtId="0" fontId="27" fillId="5" borderId="0" xfId="0" applyFont="1" applyFill="1" applyAlignment="1"/>
    <xf numFmtId="0" fontId="24" fillId="2" borderId="0" xfId="0" applyFont="1" applyFill="1" applyAlignment="1"/>
    <xf numFmtId="0" fontId="2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10" borderId="14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0" fontId="27" fillId="2" borderId="8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27" fillId="5" borderId="0" xfId="0" applyFont="1" applyFill="1" applyAlignment="1" applyProtection="1">
      <alignment horizontal="center"/>
      <protection locked="0"/>
    </xf>
    <xf numFmtId="0" fontId="27" fillId="5" borderId="0" xfId="0" applyFont="1" applyFill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4" borderId="7" xfId="0" applyFont="1" applyFill="1" applyBorder="1" applyAlignment="1"/>
    <xf numFmtId="0" fontId="24" fillId="4" borderId="13" xfId="0" applyFont="1" applyFill="1" applyBorder="1" applyAlignment="1"/>
    <xf numFmtId="0" fontId="24" fillId="4" borderId="13" xfId="0" applyFont="1" applyFill="1" applyBorder="1" applyAlignment="1">
      <alignment horizontal="center"/>
    </xf>
    <xf numFmtId="0" fontId="24" fillId="4" borderId="6" xfId="0" applyFont="1" applyFill="1" applyBorder="1" applyAlignment="1"/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4" fillId="0" borderId="6" xfId="0" applyFont="1" applyBorder="1" applyAlignment="1"/>
    <xf numFmtId="0" fontId="25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4" fillId="4" borderId="0" xfId="0" applyFont="1" applyFill="1" applyBorder="1" applyAlignment="1" applyProtection="1">
      <protection locked="0"/>
    </xf>
    <xf numFmtId="0" fontId="24" fillId="4" borderId="11" xfId="0" applyFont="1" applyFill="1" applyBorder="1" applyAlignment="1"/>
    <xf numFmtId="0" fontId="24" fillId="4" borderId="2" xfId="0" applyFont="1" applyFill="1" applyBorder="1" applyAlignment="1"/>
    <xf numFmtId="0" fontId="24" fillId="4" borderId="2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4" fillId="0" borderId="0" xfId="0" applyFont="1" applyBorder="1" applyAlignment="1"/>
    <xf numFmtId="0" fontId="24" fillId="4" borderId="10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7" fillId="2" borderId="0" xfId="0" applyFont="1" applyFill="1" applyAlignment="1" applyProtection="1">
      <alignment vertical="center"/>
      <protection locked="0"/>
    </xf>
    <xf numFmtId="0" fontId="29" fillId="2" borderId="0" xfId="0" applyFont="1" applyFill="1" applyAlignment="1" applyProtection="1">
      <alignment vertical="center"/>
      <protection locked="0"/>
    </xf>
    <xf numFmtId="11" fontId="24" fillId="0" borderId="1" xfId="0" applyNumberFormat="1" applyFont="1" applyBorder="1" applyAlignment="1" applyProtection="1">
      <alignment vertical="center"/>
      <protection locked="0"/>
    </xf>
    <xf numFmtId="166" fontId="22" fillId="5" borderId="0" xfId="0" applyNumberFormat="1" applyFont="1" applyFill="1" applyBorder="1" applyAlignment="1" applyProtection="1">
      <alignment horizontal="left" vertical="center"/>
      <protection locked="0"/>
    </xf>
    <xf numFmtId="165" fontId="8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4" fillId="4" borderId="0" xfId="0" applyFont="1" applyFill="1" applyBorder="1" applyAlignment="1" applyProtection="1"/>
    <xf numFmtId="0" fontId="24" fillId="0" borderId="0" xfId="0" applyFont="1" applyAlignment="1" applyProtection="1">
      <alignment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7" fillId="2" borderId="20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27" fillId="12" borderId="8" xfId="0" applyFont="1" applyFill="1" applyBorder="1" applyAlignment="1">
      <alignment vertical="center"/>
    </xf>
    <xf numFmtId="0" fontId="7" fillId="12" borderId="22" xfId="0" applyFont="1" applyFill="1" applyBorder="1" applyAlignment="1">
      <alignment vertical="center"/>
    </xf>
    <xf numFmtId="0" fontId="7" fillId="10" borderId="12" xfId="0" applyFont="1" applyFill="1" applyBorder="1" applyAlignment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justify" vertical="justify" wrapText="1"/>
    </xf>
    <xf numFmtId="0" fontId="0" fillId="0" borderId="0" xfId="0" applyAlignment="1">
      <alignment vertical="justify" wrapText="1"/>
    </xf>
    <xf numFmtId="0" fontId="0" fillId="0" borderId="0" xfId="0" applyAlignment="1">
      <alignment vertical="top"/>
    </xf>
    <xf numFmtId="0" fontId="7" fillId="12" borderId="2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 indent="1"/>
    </xf>
    <xf numFmtId="0" fontId="44" fillId="6" borderId="3" xfId="0" applyFont="1" applyFill="1" applyBorder="1" applyAlignment="1">
      <alignment horizontal="center" vertical="center" wrapText="1"/>
    </xf>
    <xf numFmtId="0" fontId="44" fillId="6" borderId="3" xfId="0" applyFont="1" applyFill="1" applyBorder="1" applyAlignment="1">
      <alignment horizontal="left" vertical="center" wrapText="1" indent="1"/>
    </xf>
    <xf numFmtId="0" fontId="45" fillId="5" borderId="1" xfId="0" applyFont="1" applyFill="1" applyBorder="1" applyAlignment="1">
      <alignment horizontal="center" vertical="center"/>
    </xf>
    <xf numFmtId="0" fontId="46" fillId="0" borderId="27" xfId="0" applyFont="1" applyBorder="1" applyAlignment="1">
      <alignment horizontal="left" vertical="center" wrapText="1" indent="1" readingOrder="1"/>
    </xf>
    <xf numFmtId="0" fontId="44" fillId="6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 indent="1"/>
    </xf>
    <xf numFmtId="0" fontId="47" fillId="13" borderId="0" xfId="0" applyFont="1" applyFill="1" applyAlignment="1">
      <alignment horizontal="right" vertical="center"/>
    </xf>
    <xf numFmtId="0" fontId="32" fillId="0" borderId="0" xfId="0" applyFont="1" applyAlignment="1">
      <alignment horizontal="left"/>
    </xf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left" vertical="top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7" fillId="11" borderId="1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8" fillId="5" borderId="7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 wrapText="1" indent="1"/>
    </xf>
    <xf numFmtId="0" fontId="22" fillId="2" borderId="5" xfId="0" applyFont="1" applyFill="1" applyBorder="1" applyAlignment="1">
      <alignment horizontal="left" vertical="center" wrapText="1" indent="1"/>
    </xf>
    <xf numFmtId="0" fontId="12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65" fontId="19" fillId="5" borderId="0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AI$12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1331383</xdr:colOff>
          <xdr:row>5</xdr:row>
          <xdr:rowOff>10583</xdr:rowOff>
        </xdr:from>
        <xdr:to>
          <xdr:col>6</xdr:col>
          <xdr:colOff>120649</xdr:colOff>
          <xdr:row>5</xdr:row>
          <xdr:rowOff>221192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1320800</xdr:colOff>
          <xdr:row>5</xdr:row>
          <xdr:rowOff>242358</xdr:rowOff>
        </xdr:from>
        <xdr:to>
          <xdr:col>6</xdr:col>
          <xdr:colOff>109008</xdr:colOff>
          <xdr:row>6</xdr:row>
          <xdr:rowOff>218017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70069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5362575</xdr:colOff>
      <xdr:row>0</xdr:row>
      <xdr:rowOff>66676</xdr:rowOff>
    </xdr:from>
    <xdr:to>
      <xdr:col>1</xdr:col>
      <xdr:colOff>6915150</xdr:colOff>
      <xdr:row>0</xdr:row>
      <xdr:rowOff>466884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6667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6"/>
  <sheetViews>
    <sheetView showGridLines="0" tabSelected="1" workbookViewId="0">
      <pane ySplit="2" topLeftCell="A3" activePane="bottomLeft" state="frozen"/>
      <selection pane="bottomLeft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</cols>
  <sheetData>
    <row r="1" spans="1:12" ht="24" customHeight="1">
      <c r="A1" s="154" t="s">
        <v>75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2" ht="21">
      <c r="A2" s="151" t="s">
        <v>58</v>
      </c>
      <c r="B2" s="152"/>
      <c r="C2" s="152"/>
      <c r="D2" s="152"/>
      <c r="E2" s="152"/>
      <c r="F2" s="152"/>
      <c r="G2" s="152"/>
      <c r="H2" s="152"/>
      <c r="I2" s="152"/>
      <c r="J2" s="152"/>
      <c r="K2" s="189" t="s">
        <v>134</v>
      </c>
    </row>
    <row r="4" spans="1:12">
      <c r="A4" s="149" t="s">
        <v>59</v>
      </c>
    </row>
    <row r="5" spans="1:12">
      <c r="A5" s="193" t="s">
        <v>93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2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</row>
    <row r="9" spans="1:12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spans="1:12">
      <c r="B10" s="155"/>
      <c r="C10" s="155"/>
      <c r="D10" s="156"/>
      <c r="E10" s="156"/>
      <c r="F10" s="156"/>
      <c r="G10" s="156"/>
      <c r="H10" s="156"/>
      <c r="I10" s="156"/>
      <c r="J10" s="156"/>
      <c r="K10" s="156"/>
    </row>
    <row r="11" spans="1:12">
      <c r="A11" s="159" t="s">
        <v>67</v>
      </c>
      <c r="B11" s="160" t="s">
        <v>60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6"/>
    </row>
    <row r="12" spans="1:12">
      <c r="B12" s="148" t="s">
        <v>61</v>
      </c>
    </row>
    <row r="13" spans="1:12">
      <c r="B13" s="148" t="s">
        <v>62</v>
      </c>
    </row>
    <row r="14" spans="1:12">
      <c r="B14" s="148" t="s">
        <v>63</v>
      </c>
    </row>
    <row r="15" spans="1:12">
      <c r="B15" s="148" t="s">
        <v>64</v>
      </c>
    </row>
    <row r="16" spans="1:12">
      <c r="B16" s="148" t="s">
        <v>65</v>
      </c>
    </row>
    <row r="17" spans="1:13">
      <c r="B17" s="148" t="s">
        <v>66</v>
      </c>
    </row>
    <row r="19" spans="1:13">
      <c r="A19" s="159" t="s">
        <v>68</v>
      </c>
      <c r="B19" s="157" t="s">
        <v>69</v>
      </c>
      <c r="C19" s="150"/>
      <c r="D19" s="150"/>
      <c r="E19" s="150"/>
      <c r="F19" s="150"/>
      <c r="G19" s="150"/>
      <c r="H19" s="150"/>
      <c r="I19" s="150"/>
      <c r="J19" s="150"/>
      <c r="K19" s="150"/>
    </row>
    <row r="20" spans="1:13">
      <c r="B20" s="148" t="s">
        <v>94</v>
      </c>
    </row>
    <row r="21" spans="1:13">
      <c r="B21" s="148" t="s">
        <v>70</v>
      </c>
    </row>
    <row r="22" spans="1:13">
      <c r="B22" s="148" t="s">
        <v>71</v>
      </c>
    </row>
    <row r="23" spans="1:13">
      <c r="B23" s="148" t="s">
        <v>74</v>
      </c>
    </row>
    <row r="24" spans="1:13">
      <c r="B24" s="148" t="s">
        <v>80</v>
      </c>
    </row>
    <row r="25" spans="1:13">
      <c r="B25" s="148" t="s">
        <v>76</v>
      </c>
    </row>
    <row r="26" spans="1:13">
      <c r="B26" s="148" t="s">
        <v>77</v>
      </c>
    </row>
    <row r="28" spans="1:13">
      <c r="A28" s="159" t="s">
        <v>78</v>
      </c>
      <c r="B28" s="157" t="s">
        <v>25</v>
      </c>
      <c r="C28" s="150"/>
      <c r="D28" s="150"/>
      <c r="E28" s="150"/>
      <c r="F28" s="150"/>
      <c r="G28" s="150"/>
      <c r="H28" s="150"/>
      <c r="I28" s="150"/>
      <c r="J28" s="150"/>
      <c r="K28" s="150"/>
    </row>
    <row r="29" spans="1:13" ht="15" customHeight="1">
      <c r="B29" s="193" t="s">
        <v>95</v>
      </c>
      <c r="C29" s="193"/>
      <c r="D29" s="193"/>
      <c r="E29" s="193"/>
      <c r="F29" s="193"/>
      <c r="G29" s="193"/>
      <c r="H29" s="193"/>
      <c r="I29" s="193"/>
      <c r="J29" s="193"/>
      <c r="K29" s="193"/>
      <c r="M29" s="148"/>
    </row>
    <row r="30" spans="1:13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M30" s="148"/>
    </row>
    <row r="31" spans="1:13"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M31" s="148"/>
    </row>
    <row r="32" spans="1:13"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M32" s="148"/>
    </row>
    <row r="33" spans="1:11">
      <c r="B33" s="193"/>
      <c r="C33" s="193"/>
      <c r="D33" s="193"/>
      <c r="E33" s="193"/>
      <c r="F33" s="193"/>
      <c r="G33" s="193"/>
      <c r="H33" s="193"/>
      <c r="I33" s="193"/>
      <c r="J33" s="193"/>
      <c r="K33" s="193"/>
    </row>
    <row r="34" spans="1:11">
      <c r="B34" s="193"/>
      <c r="C34" s="193"/>
      <c r="D34" s="193"/>
      <c r="E34" s="193"/>
      <c r="F34" s="193"/>
      <c r="G34" s="193"/>
      <c r="H34" s="193"/>
      <c r="I34" s="193"/>
      <c r="J34" s="193"/>
      <c r="K34" s="193"/>
    </row>
    <row r="36" spans="1:11">
      <c r="A36" s="159" t="s">
        <v>79</v>
      </c>
      <c r="B36" s="157" t="s">
        <v>133</v>
      </c>
      <c r="C36" s="150"/>
      <c r="D36" s="150"/>
      <c r="E36" s="150"/>
      <c r="F36" s="150"/>
      <c r="G36" s="150"/>
      <c r="H36" s="150"/>
      <c r="I36" s="150"/>
      <c r="J36" s="150"/>
      <c r="K36" s="150"/>
    </row>
    <row r="37" spans="1:11" ht="15" customHeight="1">
      <c r="A37" s="179">
        <v>1</v>
      </c>
      <c r="B37" s="193" t="s">
        <v>89</v>
      </c>
      <c r="C37" s="193"/>
      <c r="D37" s="193"/>
      <c r="E37" s="193"/>
      <c r="F37" s="193"/>
      <c r="G37" s="193"/>
      <c r="H37" s="193"/>
      <c r="I37" s="193"/>
      <c r="J37" s="193"/>
      <c r="K37" s="193"/>
    </row>
    <row r="38" spans="1:11">
      <c r="A38" s="179"/>
      <c r="B38" s="193"/>
      <c r="C38" s="193"/>
      <c r="D38" s="193"/>
      <c r="E38" s="193"/>
      <c r="F38" s="193"/>
      <c r="G38" s="193"/>
      <c r="H38" s="193"/>
      <c r="I38" s="193"/>
      <c r="J38" s="193"/>
      <c r="K38" s="193"/>
    </row>
    <row r="39" spans="1:11" ht="13.5" customHeight="1">
      <c r="A39" s="179"/>
      <c r="B39" s="193"/>
      <c r="C39" s="193"/>
      <c r="D39" s="193"/>
      <c r="E39" s="193"/>
      <c r="F39" s="193"/>
      <c r="G39" s="193"/>
      <c r="H39" s="193"/>
      <c r="I39" s="193"/>
      <c r="J39" s="193"/>
      <c r="K39" s="193"/>
    </row>
    <row r="40" spans="1:11">
      <c r="A40" s="179"/>
      <c r="B40" s="193"/>
      <c r="C40" s="193"/>
      <c r="D40" s="193"/>
      <c r="E40" s="193"/>
      <c r="F40" s="193"/>
      <c r="G40" s="193"/>
      <c r="H40" s="193"/>
      <c r="I40" s="193"/>
      <c r="J40" s="193"/>
      <c r="K40" s="193"/>
    </row>
    <row r="41" spans="1:11">
      <c r="A41" s="179">
        <v>2</v>
      </c>
      <c r="B41" s="193" t="s">
        <v>131</v>
      </c>
      <c r="C41" s="193"/>
      <c r="D41" s="193"/>
      <c r="E41" s="193"/>
      <c r="F41" s="193"/>
      <c r="G41" s="193"/>
      <c r="H41" s="193"/>
      <c r="I41" s="193"/>
      <c r="J41" s="193"/>
      <c r="K41" s="193"/>
    </row>
    <row r="42" spans="1:11">
      <c r="A42" s="179"/>
      <c r="B42" s="193"/>
      <c r="C42" s="193"/>
      <c r="D42" s="193"/>
      <c r="E42" s="193"/>
      <c r="F42" s="193"/>
      <c r="G42" s="193"/>
      <c r="H42" s="193"/>
      <c r="I42" s="193"/>
      <c r="J42" s="193"/>
      <c r="K42" s="193"/>
    </row>
    <row r="43" spans="1:11" ht="15" customHeight="1">
      <c r="A43" s="179">
        <v>3</v>
      </c>
      <c r="B43" s="193" t="s">
        <v>92</v>
      </c>
      <c r="C43" s="193"/>
      <c r="D43" s="193"/>
      <c r="E43" s="193"/>
      <c r="F43" s="193"/>
      <c r="G43" s="193"/>
      <c r="H43" s="193"/>
      <c r="I43" s="193"/>
      <c r="J43" s="193"/>
      <c r="K43" s="193"/>
    </row>
    <row r="44" spans="1:11">
      <c r="A44" s="179"/>
      <c r="B44" s="193"/>
      <c r="C44" s="193"/>
      <c r="D44" s="193"/>
      <c r="E44" s="193"/>
      <c r="F44" s="193"/>
      <c r="G44" s="193"/>
      <c r="H44" s="193"/>
      <c r="I44" s="193"/>
      <c r="J44" s="193"/>
      <c r="K44" s="193"/>
    </row>
    <row r="45" spans="1:11">
      <c r="A45" s="179">
        <v>4</v>
      </c>
      <c r="B45" s="193" t="s">
        <v>132</v>
      </c>
      <c r="C45" s="194"/>
      <c r="D45" s="194"/>
      <c r="E45" s="194"/>
      <c r="F45" s="194"/>
      <c r="G45" s="194"/>
      <c r="H45" s="194"/>
      <c r="I45" s="194"/>
      <c r="J45" s="194"/>
      <c r="K45" s="194"/>
    </row>
    <row r="46" spans="1:11" ht="15" customHeight="1">
      <c r="A46" s="179"/>
      <c r="B46" s="194"/>
      <c r="C46" s="194"/>
      <c r="D46" s="194"/>
      <c r="E46" s="194"/>
      <c r="F46" s="194"/>
      <c r="G46" s="194"/>
      <c r="H46" s="194"/>
      <c r="I46" s="194"/>
      <c r="J46" s="194"/>
      <c r="K46" s="194"/>
    </row>
    <row r="47" spans="1:11" hidden="1">
      <c r="A47" s="179"/>
      <c r="B47" s="177" t="s">
        <v>90</v>
      </c>
      <c r="C47" s="178"/>
      <c r="D47" s="178"/>
      <c r="E47" s="178"/>
      <c r="F47" s="178"/>
      <c r="G47" s="178"/>
      <c r="H47" s="178"/>
      <c r="I47" s="178"/>
      <c r="J47" s="178"/>
      <c r="K47" s="178"/>
    </row>
    <row r="48" spans="1:11" hidden="1">
      <c r="A48" s="179">
        <v>5</v>
      </c>
      <c r="B48" s="193" t="s">
        <v>91</v>
      </c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hidden="1">
      <c r="A49" s="179"/>
      <c r="B49" s="193"/>
      <c r="C49" s="193"/>
      <c r="D49" s="193"/>
      <c r="E49" s="193"/>
      <c r="F49" s="193"/>
      <c r="G49" s="193"/>
      <c r="H49" s="193"/>
      <c r="I49" s="193"/>
      <c r="J49" s="193"/>
      <c r="K49" s="193"/>
    </row>
    <row r="50" spans="1:11" ht="15" customHeight="1">
      <c r="A50" s="179">
        <v>5</v>
      </c>
      <c r="B50" s="193" t="s">
        <v>137</v>
      </c>
      <c r="C50" s="193"/>
      <c r="D50" s="193"/>
      <c r="E50" s="193"/>
      <c r="F50" s="193"/>
      <c r="G50" s="193"/>
      <c r="H50" s="193"/>
      <c r="I50" s="193"/>
      <c r="J50" s="193"/>
      <c r="K50" s="193"/>
    </row>
    <row r="51" spans="1:11">
      <c r="A51" s="179"/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spans="1:11">
      <c r="A52" s="179">
        <v>6</v>
      </c>
      <c r="B52" s="195" t="s">
        <v>138</v>
      </c>
      <c r="C52" s="195"/>
      <c r="D52" s="195"/>
      <c r="E52" s="195"/>
      <c r="F52" s="195"/>
      <c r="G52" s="195"/>
      <c r="H52" s="195"/>
      <c r="I52" s="195"/>
      <c r="J52" s="195"/>
      <c r="K52" s="195"/>
    </row>
    <row r="53" spans="1:11">
      <c r="B53" s="196" t="s">
        <v>139</v>
      </c>
      <c r="C53" s="197"/>
      <c r="D53" s="197"/>
      <c r="E53" s="197"/>
      <c r="F53" s="197"/>
      <c r="G53" s="197"/>
      <c r="H53" s="197"/>
      <c r="I53" s="197"/>
      <c r="J53" s="197"/>
      <c r="K53" s="197"/>
    </row>
    <row r="54" spans="1:11">
      <c r="B54" s="190" t="s">
        <v>140</v>
      </c>
      <c r="C54" s="191"/>
      <c r="D54" s="191"/>
      <c r="E54" s="191"/>
      <c r="F54" s="191"/>
      <c r="G54" s="191"/>
      <c r="H54" s="191"/>
      <c r="I54" s="191"/>
      <c r="J54" s="191"/>
      <c r="K54" s="191"/>
    </row>
    <row r="55" spans="1:11">
      <c r="A55">
        <v>7</v>
      </c>
      <c r="B55" s="192" t="s">
        <v>141</v>
      </c>
      <c r="C55" s="192"/>
      <c r="D55" s="192"/>
      <c r="E55" s="192"/>
      <c r="F55" s="192"/>
      <c r="G55" s="192"/>
      <c r="H55" s="192"/>
      <c r="I55" s="192"/>
      <c r="J55" s="192"/>
      <c r="K55" s="192"/>
    </row>
    <row r="56" spans="1:11">
      <c r="B56" s="148" t="s">
        <v>142</v>
      </c>
    </row>
  </sheetData>
  <mergeCells count="11">
    <mergeCell ref="B55:K55"/>
    <mergeCell ref="B43:K44"/>
    <mergeCell ref="B41:K42"/>
    <mergeCell ref="B45:K46"/>
    <mergeCell ref="A5:K9"/>
    <mergeCell ref="B29:K34"/>
    <mergeCell ref="B37:K40"/>
    <mergeCell ref="B48:K49"/>
    <mergeCell ref="B50:K51"/>
    <mergeCell ref="B52:K52"/>
    <mergeCell ref="B53:K5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zoomScale="90" zoomScaleNormal="90" zoomScaleSheetLayoutView="100" workbookViewId="0">
      <selection activeCell="AD12" sqref="AD12"/>
    </sheetView>
  </sheetViews>
  <sheetFormatPr defaultRowHeight="15.75" zeroHeight="1"/>
  <cols>
    <col min="1" max="1" width="5" style="94" customWidth="1"/>
    <col min="2" max="2" width="35.85546875" style="94" customWidth="1"/>
    <col min="3" max="3" width="14.85546875" style="94" customWidth="1"/>
    <col min="4" max="4" width="9.140625" style="95" customWidth="1"/>
    <col min="5" max="7" width="23.140625" style="94" customWidth="1"/>
    <col min="8" max="16" width="9.7109375" style="94" hidden="1" customWidth="1"/>
    <col min="17" max="19" width="15.7109375" style="94" hidden="1" customWidth="1"/>
    <col min="20" max="28" width="2" style="94" hidden="1" customWidth="1"/>
    <col min="29" max="29" width="5.42578125" style="94" hidden="1" customWidth="1"/>
    <col min="30" max="30" width="22.85546875" style="95" customWidth="1"/>
    <col min="31" max="31" width="5.42578125" style="94" customWidth="1"/>
    <col min="32" max="32" width="2" style="94" hidden="1" customWidth="1"/>
    <col min="33" max="33" width="2.42578125" style="94" hidden="1" customWidth="1"/>
    <col min="34" max="34" width="9.140625" style="94" hidden="1" customWidth="1"/>
    <col min="35" max="35" width="2" style="94" hidden="1" customWidth="1"/>
    <col min="36" max="37" width="0" style="94" hidden="1" customWidth="1"/>
    <col min="38" max="16384" width="9.140625" style="94"/>
  </cols>
  <sheetData>
    <row r="1" spans="1:35" s="92" customFormat="1" ht="25.5" customHeight="1">
      <c r="A1" s="96"/>
      <c r="B1" s="97"/>
      <c r="C1" s="98" t="s">
        <v>0</v>
      </c>
      <c r="D1" s="99" t="s">
        <v>136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7"/>
      <c r="U1" s="97"/>
      <c r="V1" s="96"/>
      <c r="W1" s="97"/>
      <c r="X1" s="97"/>
      <c r="Y1" s="97"/>
      <c r="Z1" s="97"/>
      <c r="AA1" s="97"/>
      <c r="AB1" s="97"/>
      <c r="AC1" s="97"/>
      <c r="AD1" s="115"/>
    </row>
    <row r="2" spans="1:35" s="92" customFormat="1" ht="25.5" customHeight="1">
      <c r="A2" s="96"/>
      <c r="B2" s="97"/>
      <c r="C2" s="98" t="s">
        <v>1</v>
      </c>
      <c r="D2" s="99" t="s">
        <v>49</v>
      </c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7"/>
      <c r="U2" s="97"/>
      <c r="V2" s="96"/>
      <c r="W2" s="97"/>
      <c r="X2" s="97"/>
      <c r="Y2" s="97"/>
      <c r="Z2" s="97"/>
      <c r="AA2" s="97"/>
      <c r="AB2" s="97"/>
      <c r="AC2" s="97"/>
      <c r="AD2" s="115"/>
    </row>
    <row r="3" spans="1:35" s="92" customFormat="1" ht="25.5" customHeight="1">
      <c r="A3" s="96"/>
      <c r="B3" s="100"/>
      <c r="C3" s="98" t="s">
        <v>2</v>
      </c>
      <c r="D3" s="99" t="s">
        <v>73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00"/>
      <c r="U3" s="100"/>
      <c r="V3" s="96"/>
      <c r="W3" s="100"/>
      <c r="X3" s="100"/>
      <c r="Y3" s="100"/>
      <c r="Z3" s="100"/>
      <c r="AA3" s="100"/>
      <c r="AB3" s="100"/>
      <c r="AC3" s="100"/>
      <c r="AD3" s="116"/>
    </row>
    <row r="4" spans="1:35" s="92" customFormat="1" ht="25.5" customHeight="1">
      <c r="A4" s="96"/>
      <c r="B4" s="97"/>
      <c r="C4" s="98" t="s">
        <v>72</v>
      </c>
      <c r="D4" s="145">
        <v>43111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 t="s">
        <v>3</v>
      </c>
      <c r="T4" s="97"/>
      <c r="U4" s="97"/>
      <c r="V4" s="96"/>
      <c r="W4" s="97"/>
      <c r="X4" s="97"/>
      <c r="Y4" s="97"/>
      <c r="Z4" s="97"/>
      <c r="AA4" s="97"/>
      <c r="AB4" s="97"/>
      <c r="AC4" s="97"/>
      <c r="AD4" s="115"/>
    </row>
    <row r="5" spans="1:35" ht="15.95" customHeight="1">
      <c r="A5" s="101"/>
      <c r="B5" s="101"/>
      <c r="C5" s="101"/>
      <c r="D5" s="102"/>
      <c r="E5" s="101"/>
      <c r="F5" s="101"/>
      <c r="G5" s="101" t="s">
        <v>82</v>
      </c>
      <c r="H5" s="101"/>
      <c r="I5" s="101"/>
      <c r="J5" s="101"/>
      <c r="K5" s="101"/>
      <c r="L5" s="101"/>
      <c r="M5" s="101"/>
      <c r="P5" s="101"/>
      <c r="S5" s="102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5" s="93" customFormat="1" ht="20.100000000000001" customHeight="1">
      <c r="A6" s="103" t="s">
        <v>4</v>
      </c>
      <c r="B6" s="101"/>
      <c r="C6" s="104" t="s">
        <v>5</v>
      </c>
      <c r="D6" s="143" t="s">
        <v>51</v>
      </c>
      <c r="E6" s="101"/>
      <c r="F6" s="101"/>
      <c r="G6" s="105" t="s">
        <v>83</v>
      </c>
      <c r="H6" s="105"/>
      <c r="I6" s="105"/>
      <c r="J6" s="105"/>
      <c r="K6" s="105"/>
      <c r="L6" s="105"/>
      <c r="M6" s="105"/>
      <c r="P6" s="105"/>
      <c r="S6" s="102"/>
      <c r="T6" s="105"/>
      <c r="U6" s="105"/>
      <c r="V6" s="105"/>
      <c r="W6" s="105"/>
      <c r="X6" s="105"/>
      <c r="Y6" s="105"/>
      <c r="Z6" s="106"/>
      <c r="AA6" s="106"/>
      <c r="AB6" s="106"/>
      <c r="AC6" s="106"/>
      <c r="AD6" s="107"/>
    </row>
    <row r="7" spans="1:35" s="93" customFormat="1" ht="20.100000000000001" customHeight="1">
      <c r="A7" s="181" t="s">
        <v>101</v>
      </c>
      <c r="B7" s="105"/>
      <c r="C7" s="104" t="s">
        <v>6</v>
      </c>
      <c r="D7" s="142" t="s">
        <v>102</v>
      </c>
      <c r="E7" s="101"/>
      <c r="F7" s="101"/>
      <c r="G7" s="105" t="s">
        <v>81</v>
      </c>
      <c r="H7" s="105"/>
      <c r="I7" s="105"/>
      <c r="J7" s="105"/>
      <c r="K7" s="105"/>
      <c r="L7" s="105"/>
      <c r="M7" s="105"/>
      <c r="P7" s="105"/>
      <c r="S7" s="102"/>
      <c r="T7" s="105"/>
      <c r="U7" s="105"/>
      <c r="V7" s="105"/>
      <c r="W7" s="105"/>
      <c r="X7" s="105"/>
      <c r="Y7" s="105"/>
      <c r="Z7" s="106"/>
      <c r="AA7" s="106"/>
      <c r="AB7" s="106"/>
      <c r="AC7" s="106"/>
      <c r="AD7" s="107"/>
    </row>
    <row r="8" spans="1:35" s="93" customFormat="1" ht="20.100000000000001" customHeight="1">
      <c r="A8" s="106"/>
      <c r="B8" s="105"/>
      <c r="C8" s="106"/>
      <c r="D8" s="105"/>
      <c r="E8" s="107"/>
      <c r="F8" s="108"/>
      <c r="G8" s="107"/>
      <c r="H8" s="108"/>
      <c r="I8" s="107"/>
      <c r="J8" s="108"/>
      <c r="K8" s="107"/>
      <c r="L8" s="108"/>
      <c r="M8" s="107"/>
      <c r="N8" s="108"/>
      <c r="O8" s="107"/>
      <c r="P8" s="108"/>
      <c r="Q8" s="107"/>
      <c r="R8" s="108"/>
      <c r="S8" s="107"/>
      <c r="T8" s="108"/>
      <c r="U8" s="107"/>
      <c r="V8" s="108"/>
      <c r="W8" s="107"/>
      <c r="X8" s="108"/>
      <c r="Y8" s="107"/>
      <c r="Z8" s="108"/>
      <c r="AA8" s="107"/>
      <c r="AB8" s="108"/>
      <c r="AC8" s="107"/>
      <c r="AD8" s="108"/>
    </row>
    <row r="9" spans="1:35" s="93" customFormat="1" ht="15.75" customHeight="1">
      <c r="A9" s="198" t="s">
        <v>7</v>
      </c>
      <c r="B9" s="198" t="s">
        <v>8</v>
      </c>
      <c r="C9" s="199" t="s">
        <v>9</v>
      </c>
      <c r="D9" s="200" t="s">
        <v>10</v>
      </c>
      <c r="E9" s="203" t="s">
        <v>25</v>
      </c>
      <c r="F9" s="203"/>
      <c r="G9" s="203"/>
      <c r="H9" s="170"/>
      <c r="I9" s="170"/>
      <c r="J9" s="170"/>
      <c r="K9" s="170"/>
      <c r="L9" s="170"/>
      <c r="M9" s="170"/>
      <c r="N9" s="170"/>
      <c r="O9" s="170"/>
      <c r="P9" s="170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204" t="s">
        <v>11</v>
      </c>
    </row>
    <row r="10" spans="1:35" s="93" customFormat="1">
      <c r="A10" s="198"/>
      <c r="B10" s="198"/>
      <c r="C10" s="199"/>
      <c r="D10" s="201"/>
      <c r="E10" s="180" t="s">
        <v>98</v>
      </c>
      <c r="F10" s="180" t="s">
        <v>99</v>
      </c>
      <c r="G10" s="180" t="s">
        <v>100</v>
      </c>
      <c r="H10" s="171"/>
      <c r="I10" s="171"/>
      <c r="J10" s="171"/>
      <c r="K10" s="171"/>
      <c r="L10" s="171"/>
      <c r="M10" s="171"/>
      <c r="N10" s="171"/>
      <c r="O10" s="171"/>
      <c r="P10" s="171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7"/>
      <c r="AC10" s="117"/>
      <c r="AD10" s="205"/>
    </row>
    <row r="11" spans="1:35" ht="72" customHeight="1">
      <c r="A11" s="198"/>
      <c r="B11" s="198"/>
      <c r="C11" s="199"/>
      <c r="D11" s="202"/>
      <c r="E11" s="172" t="s">
        <v>96</v>
      </c>
      <c r="F11" s="109" t="s">
        <v>97</v>
      </c>
      <c r="G11" s="109" t="s">
        <v>103</v>
      </c>
      <c r="H11" s="109">
        <v>4</v>
      </c>
      <c r="I11" s="109">
        <v>5</v>
      </c>
      <c r="J11" s="109">
        <v>6</v>
      </c>
      <c r="K11" s="109">
        <v>7</v>
      </c>
      <c r="L11" s="109">
        <v>8</v>
      </c>
      <c r="M11" s="109">
        <v>9</v>
      </c>
      <c r="N11" s="109">
        <v>10</v>
      </c>
      <c r="O11" s="109">
        <v>11</v>
      </c>
      <c r="P11" s="109">
        <v>12</v>
      </c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18"/>
      <c r="AC11" s="118"/>
      <c r="AD11" s="206"/>
    </row>
    <row r="12" spans="1:35" s="93" customFormat="1">
      <c r="A12" s="110">
        <v>1</v>
      </c>
      <c r="B12" s="111" t="s">
        <v>52</v>
      </c>
      <c r="C12" s="112">
        <v>123356789413</v>
      </c>
      <c r="D12" s="173" t="s">
        <v>13</v>
      </c>
      <c r="E12" s="110">
        <v>4</v>
      </c>
      <c r="F12" s="110">
        <v>5</v>
      </c>
      <c r="G12" s="110">
        <v>6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>
        <v>5</v>
      </c>
      <c r="AF12" s="119">
        <v>0</v>
      </c>
      <c r="AG12" s="119" t="s">
        <v>12</v>
      </c>
      <c r="AI12" s="162">
        <v>2</v>
      </c>
    </row>
    <row r="13" spans="1:35" s="93" customFormat="1">
      <c r="A13" s="110">
        <v>2</v>
      </c>
      <c r="B13" s="111" t="s">
        <v>53</v>
      </c>
      <c r="C13" s="112">
        <v>133456789412</v>
      </c>
      <c r="D13" s="110" t="s">
        <v>12</v>
      </c>
      <c r="E13" s="110">
        <v>5</v>
      </c>
      <c r="F13" s="110">
        <v>5</v>
      </c>
      <c r="G13" s="110">
        <v>5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>
        <v>5</v>
      </c>
      <c r="AF13" s="119">
        <v>1</v>
      </c>
      <c r="AG13" s="119" t="s">
        <v>13</v>
      </c>
    </row>
    <row r="14" spans="1:35" s="93" customFormat="1">
      <c r="A14" s="110">
        <v>3</v>
      </c>
      <c r="B14" s="111" t="s">
        <v>54</v>
      </c>
      <c r="C14" s="112">
        <v>120001789413</v>
      </c>
      <c r="D14" s="110" t="s">
        <v>13</v>
      </c>
      <c r="E14" s="110">
        <v>5</v>
      </c>
      <c r="F14" s="110">
        <v>5</v>
      </c>
      <c r="G14" s="110">
        <v>5</v>
      </c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>
        <v>5</v>
      </c>
      <c r="AF14" s="119">
        <v>2</v>
      </c>
      <c r="AG14" s="119" t="s">
        <v>12</v>
      </c>
    </row>
    <row r="15" spans="1:35" s="93" customFormat="1">
      <c r="A15" s="110">
        <v>4</v>
      </c>
      <c r="B15" s="111" t="s">
        <v>55</v>
      </c>
      <c r="C15" s="112">
        <v>123876789416</v>
      </c>
      <c r="D15" s="110" t="s">
        <v>12</v>
      </c>
      <c r="E15" s="110">
        <v>5</v>
      </c>
      <c r="F15" s="110">
        <v>5</v>
      </c>
      <c r="G15" s="110">
        <v>5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>
        <v>5</v>
      </c>
      <c r="AF15" s="119">
        <v>3</v>
      </c>
      <c r="AG15" s="119" t="s">
        <v>13</v>
      </c>
    </row>
    <row r="16" spans="1:35" s="93" customFormat="1">
      <c r="A16" s="110">
        <v>5</v>
      </c>
      <c r="B16" s="111" t="s">
        <v>56</v>
      </c>
      <c r="C16" s="112">
        <v>126100089417</v>
      </c>
      <c r="D16" s="110" t="s">
        <v>13</v>
      </c>
      <c r="E16" s="110">
        <v>5</v>
      </c>
      <c r="F16" s="110">
        <v>5</v>
      </c>
      <c r="G16" s="110">
        <v>5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>
        <v>5</v>
      </c>
      <c r="AF16" s="119">
        <v>4</v>
      </c>
      <c r="AG16" s="119" t="s">
        <v>12</v>
      </c>
    </row>
    <row r="17" spans="1:35" s="93" customFormat="1">
      <c r="A17" s="110">
        <v>6</v>
      </c>
      <c r="B17" s="111" t="s">
        <v>57</v>
      </c>
      <c r="C17" s="112">
        <v>149990009413</v>
      </c>
      <c r="D17" s="110" t="s">
        <v>13</v>
      </c>
      <c r="E17" s="110">
        <v>5</v>
      </c>
      <c r="F17" s="110">
        <v>5</v>
      </c>
      <c r="G17" s="110">
        <v>5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>
        <v>5</v>
      </c>
      <c r="AF17" s="119">
        <v>5</v>
      </c>
      <c r="AG17" s="119" t="s">
        <v>13</v>
      </c>
    </row>
    <row r="18" spans="1:35" s="93" customFormat="1">
      <c r="A18" s="110">
        <v>7</v>
      </c>
      <c r="B18" s="111"/>
      <c r="C18" s="11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F18" s="120">
        <v>6</v>
      </c>
      <c r="AG18" s="120" t="s">
        <v>12</v>
      </c>
    </row>
    <row r="19" spans="1:35" s="93" customFormat="1">
      <c r="A19" s="110">
        <v>8</v>
      </c>
      <c r="B19" s="111"/>
      <c r="C19" s="11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F19" s="119">
        <v>7</v>
      </c>
      <c r="AG19" s="119" t="s">
        <v>13</v>
      </c>
      <c r="AH19" s="123"/>
      <c r="AI19" s="123"/>
    </row>
    <row r="20" spans="1:35" s="93" customFormat="1">
      <c r="A20" s="110">
        <v>9</v>
      </c>
      <c r="B20" s="111"/>
      <c r="C20" s="11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F20" s="120">
        <v>8</v>
      </c>
      <c r="AG20" s="120" t="s">
        <v>12</v>
      </c>
      <c r="AH20" s="123"/>
      <c r="AI20" s="123"/>
    </row>
    <row r="21" spans="1:35" s="93" customFormat="1">
      <c r="A21" s="110">
        <v>10</v>
      </c>
      <c r="B21" s="111"/>
      <c r="C21" s="11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F21" s="119">
        <v>9</v>
      </c>
      <c r="AG21" s="119" t="s">
        <v>13</v>
      </c>
      <c r="AH21" s="123"/>
      <c r="AI21" s="123"/>
    </row>
    <row r="22" spans="1:35" s="93" customFormat="1">
      <c r="A22" s="110">
        <v>11</v>
      </c>
      <c r="B22" s="111"/>
      <c r="C22" s="11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F22" s="121"/>
      <c r="AG22" s="121"/>
      <c r="AH22" s="123"/>
      <c r="AI22" s="123"/>
    </row>
    <row r="23" spans="1:35" s="93" customFormat="1">
      <c r="A23" s="110">
        <v>12</v>
      </c>
      <c r="B23" s="111"/>
      <c r="C23" s="11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F23" s="121"/>
      <c r="AG23" s="121"/>
      <c r="AH23" s="123"/>
      <c r="AI23" s="123"/>
    </row>
    <row r="24" spans="1:35" s="93" customFormat="1">
      <c r="A24" s="110">
        <v>13</v>
      </c>
      <c r="B24" s="111"/>
      <c r="C24" s="11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F24" s="121"/>
      <c r="AG24" s="121"/>
    </row>
    <row r="25" spans="1:35" s="93" customFormat="1">
      <c r="A25" s="110">
        <v>14</v>
      </c>
      <c r="B25" s="111"/>
      <c r="C25" s="11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F25" s="121"/>
      <c r="AG25" s="121"/>
    </row>
    <row r="26" spans="1:35" s="93" customFormat="1">
      <c r="A26" s="110">
        <v>15</v>
      </c>
      <c r="B26" s="111"/>
      <c r="C26" s="11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F26" s="121"/>
      <c r="AG26" s="121"/>
    </row>
    <row r="27" spans="1:35" s="93" customFormat="1">
      <c r="A27" s="110">
        <v>16</v>
      </c>
      <c r="B27" s="111"/>
      <c r="C27" s="11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F27" s="121"/>
      <c r="AG27" s="121"/>
    </row>
    <row r="28" spans="1:35" s="93" customFormat="1">
      <c r="A28" s="110">
        <v>17</v>
      </c>
      <c r="B28" s="111"/>
      <c r="C28" s="11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F28" s="121"/>
      <c r="AG28" s="121"/>
    </row>
    <row r="29" spans="1:35" s="93" customFormat="1">
      <c r="A29" s="110">
        <v>18</v>
      </c>
      <c r="B29" s="111"/>
      <c r="C29" s="11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F29" s="121"/>
      <c r="AG29" s="121"/>
    </row>
    <row r="30" spans="1:35" s="93" customFormat="1">
      <c r="A30" s="110">
        <v>19</v>
      </c>
      <c r="B30" s="111"/>
      <c r="C30" s="11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F30" s="121"/>
      <c r="AG30" s="121"/>
    </row>
    <row r="31" spans="1:35" s="93" customFormat="1">
      <c r="A31" s="110">
        <v>20</v>
      </c>
      <c r="B31" s="111"/>
      <c r="C31" s="11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F31" s="121"/>
      <c r="AG31" s="121"/>
    </row>
    <row r="32" spans="1:35" s="93" customFormat="1">
      <c r="A32" s="110">
        <v>21</v>
      </c>
      <c r="B32" s="111"/>
      <c r="C32" s="11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F32" s="121"/>
      <c r="AG32" s="121"/>
    </row>
    <row r="33" spans="1:33" s="93" customFormat="1">
      <c r="A33" s="110">
        <v>22</v>
      </c>
      <c r="B33" s="111"/>
      <c r="C33" s="11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F33" s="121"/>
      <c r="AG33" s="121"/>
    </row>
    <row r="34" spans="1:33" s="93" customFormat="1">
      <c r="A34" s="110">
        <v>23</v>
      </c>
      <c r="B34" s="111"/>
      <c r="C34" s="11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F34" s="121"/>
      <c r="AG34" s="121"/>
    </row>
    <row r="35" spans="1:33" s="93" customFormat="1">
      <c r="A35" s="110">
        <v>24</v>
      </c>
      <c r="B35" s="111"/>
      <c r="C35" s="11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F35" s="121"/>
      <c r="AG35" s="121"/>
    </row>
    <row r="36" spans="1:33" s="93" customFormat="1">
      <c r="A36" s="110">
        <v>25</v>
      </c>
      <c r="B36" s="111"/>
      <c r="C36" s="11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F36" s="121"/>
      <c r="AG36" s="121"/>
    </row>
    <row r="37" spans="1:33" s="93" customFormat="1">
      <c r="A37" s="110">
        <v>26</v>
      </c>
      <c r="B37" s="144"/>
      <c r="C37" s="11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F37" s="121"/>
      <c r="AG37" s="121"/>
    </row>
    <row r="38" spans="1:33" s="93" customFormat="1">
      <c r="A38" s="110">
        <v>27</v>
      </c>
      <c r="B38" s="111"/>
      <c r="C38" s="11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F38" s="121"/>
      <c r="AG38" s="121"/>
    </row>
    <row r="39" spans="1:33" s="93" customFormat="1">
      <c r="A39" s="110">
        <v>28</v>
      </c>
      <c r="B39" s="111"/>
      <c r="C39" s="11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F39" s="121"/>
      <c r="AG39" s="121"/>
    </row>
    <row r="40" spans="1:33" s="93" customFormat="1">
      <c r="A40" s="110">
        <v>29</v>
      </c>
      <c r="B40" s="111"/>
      <c r="C40" s="11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F40" s="121"/>
      <c r="AG40" s="121"/>
    </row>
    <row r="41" spans="1:33" s="93" customFormat="1">
      <c r="A41" s="110">
        <v>30</v>
      </c>
      <c r="B41" s="111"/>
      <c r="C41" s="11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F41" s="121"/>
      <c r="AG41" s="121"/>
    </row>
    <row r="42" spans="1:33" s="93" customFormat="1">
      <c r="A42" s="110">
        <v>31</v>
      </c>
      <c r="B42" s="111"/>
      <c r="C42" s="11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F42" s="121"/>
      <c r="AG42" s="121"/>
    </row>
    <row r="43" spans="1:33" s="93" customFormat="1">
      <c r="A43" s="110">
        <v>32</v>
      </c>
      <c r="B43" s="111"/>
      <c r="C43" s="11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F43" s="121"/>
      <c r="AG43" s="121"/>
    </row>
    <row r="44" spans="1:33" s="93" customFormat="1">
      <c r="A44" s="110">
        <v>33</v>
      </c>
      <c r="B44" s="111"/>
      <c r="C44" s="11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F44" s="121"/>
      <c r="AG44" s="121"/>
    </row>
    <row r="45" spans="1:33" s="93" customFormat="1">
      <c r="A45" s="110">
        <v>34</v>
      </c>
      <c r="B45" s="111"/>
      <c r="C45" s="11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F45" s="121"/>
      <c r="AG45" s="121"/>
    </row>
    <row r="46" spans="1:33" s="93" customFormat="1">
      <c r="A46" s="110">
        <v>35</v>
      </c>
      <c r="B46" s="111"/>
      <c r="C46" s="11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F46" s="121"/>
      <c r="AG46" s="121"/>
    </row>
    <row r="47" spans="1:33" s="93" customFormat="1">
      <c r="A47" s="110">
        <v>36</v>
      </c>
      <c r="B47" s="111"/>
      <c r="C47" s="11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F47" s="121"/>
      <c r="AG47" s="121"/>
    </row>
    <row r="48" spans="1:33" s="93" customFormat="1">
      <c r="A48" s="110">
        <v>37</v>
      </c>
      <c r="B48" s="111"/>
      <c r="C48" s="11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F48" s="121"/>
      <c r="AG48" s="121"/>
    </row>
    <row r="49" spans="1:33" s="93" customFormat="1">
      <c r="A49" s="110">
        <v>38</v>
      </c>
      <c r="B49" s="111"/>
      <c r="C49" s="11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F49" s="121"/>
      <c r="AG49" s="121"/>
    </row>
    <row r="50" spans="1:33" s="93" customFormat="1">
      <c r="A50" s="110">
        <v>39</v>
      </c>
      <c r="B50" s="111"/>
      <c r="C50" s="11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F50" s="121"/>
      <c r="AG50" s="121"/>
    </row>
    <row r="51" spans="1:33" s="93" customFormat="1">
      <c r="A51" s="110">
        <v>40</v>
      </c>
      <c r="B51" s="111"/>
      <c r="C51" s="11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F51" s="121"/>
      <c r="AG51" s="121"/>
    </row>
    <row r="52" spans="1:33" s="93" customFormat="1">
      <c r="A52" s="110">
        <v>41</v>
      </c>
      <c r="B52" s="111"/>
      <c r="C52" s="11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F52" s="121"/>
      <c r="AG52" s="121"/>
    </row>
    <row r="53" spans="1:33" s="93" customFormat="1">
      <c r="A53" s="110">
        <v>42</v>
      </c>
      <c r="B53" s="111"/>
      <c r="C53" s="1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F53" s="121"/>
      <c r="AG53" s="121"/>
    </row>
    <row r="54" spans="1:33" s="93" customFormat="1">
      <c r="A54" s="110">
        <v>43</v>
      </c>
      <c r="B54" s="111"/>
      <c r="C54" s="11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F54" s="121"/>
      <c r="AG54" s="121"/>
    </row>
    <row r="55" spans="1:33" s="93" customFormat="1">
      <c r="A55" s="110">
        <v>44</v>
      </c>
      <c r="B55" s="111"/>
      <c r="C55" s="11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F55" s="121"/>
      <c r="AG55" s="121"/>
    </row>
    <row r="56" spans="1:33" s="93" customFormat="1">
      <c r="A56" s="110">
        <v>45</v>
      </c>
      <c r="B56" s="111"/>
      <c r="C56" s="11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F56" s="121"/>
      <c r="AG56" s="121"/>
    </row>
    <row r="57" spans="1:33" s="93" customFormat="1">
      <c r="A57" s="110">
        <v>46</v>
      </c>
      <c r="B57" s="111"/>
      <c r="C57" s="11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F57" s="121"/>
      <c r="AG57" s="121"/>
    </row>
    <row r="58" spans="1:33" s="93" customFormat="1">
      <c r="A58" s="110">
        <v>47</v>
      </c>
      <c r="B58" s="111"/>
      <c r="C58" s="11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F58" s="121"/>
      <c r="AG58" s="121"/>
    </row>
    <row r="59" spans="1:33" s="93" customFormat="1">
      <c r="A59" s="110">
        <v>48</v>
      </c>
      <c r="B59" s="111"/>
      <c r="C59" s="11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F59" s="121"/>
      <c r="AG59" s="121"/>
    </row>
    <row r="60" spans="1:33" s="93" customFormat="1">
      <c r="A60" s="110">
        <v>49</v>
      </c>
      <c r="B60" s="111"/>
      <c r="C60" s="11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22"/>
      <c r="AF60" s="123"/>
      <c r="AG60" s="123"/>
    </row>
    <row r="61" spans="1:33" s="93" customFormat="1">
      <c r="A61" s="110">
        <v>50</v>
      </c>
      <c r="B61" s="111"/>
      <c r="C61" s="11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F61" s="123"/>
      <c r="AG61" s="123"/>
    </row>
    <row r="62" spans="1:33" s="93" customFormat="1">
      <c r="A62" s="110">
        <v>51</v>
      </c>
      <c r="B62" s="111"/>
      <c r="C62" s="11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F62" s="123"/>
      <c r="AG62" s="123"/>
    </row>
    <row r="63" spans="1:33" s="93" customFormat="1">
      <c r="A63" s="110">
        <v>52</v>
      </c>
      <c r="B63" s="111"/>
      <c r="C63" s="112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F63" s="123"/>
      <c r="AG63" s="123"/>
    </row>
    <row r="64" spans="1:33" s="93" customFormat="1">
      <c r="A64" s="110">
        <v>53</v>
      </c>
      <c r="B64" s="111"/>
      <c r="C64" s="112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F64" s="123"/>
      <c r="AG64" s="123"/>
    </row>
    <row r="65" spans="1:33" s="93" customFormat="1">
      <c r="A65" s="110">
        <v>54</v>
      </c>
      <c r="B65" s="111"/>
      <c r="C65" s="112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F65" s="123"/>
      <c r="AG65" s="123"/>
    </row>
    <row r="66" spans="1:33">
      <c r="A66" s="124"/>
      <c r="B66" s="125"/>
      <c r="C66" s="125"/>
      <c r="D66" s="126"/>
      <c r="E66" s="125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38"/>
      <c r="AF66" s="139"/>
      <c r="AG66" s="139"/>
    </row>
    <row r="67" spans="1:33" ht="15.95" customHeight="1">
      <c r="A67" s="127"/>
      <c r="B67" s="128"/>
      <c r="C67" s="128"/>
      <c r="D67" s="129"/>
      <c r="E67" s="12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40"/>
      <c r="AF67" s="139"/>
      <c r="AG67" s="139"/>
    </row>
    <row r="68" spans="1:33" ht="15.95" customHeight="1">
      <c r="A68" s="127"/>
      <c r="B68" s="128"/>
      <c r="C68" s="128"/>
      <c r="D68" s="129"/>
      <c r="E68" s="12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40"/>
      <c r="AF68" s="139"/>
      <c r="AG68" s="139"/>
    </row>
    <row r="69" spans="1:33" ht="15.95" customHeight="1">
      <c r="A69" s="131"/>
      <c r="B69" s="128" t="s">
        <v>14</v>
      </c>
      <c r="C69" s="128"/>
      <c r="D69" s="129"/>
      <c r="E69" s="12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40"/>
      <c r="AF69" s="139"/>
      <c r="AG69" s="139"/>
    </row>
    <row r="70" spans="1:33">
      <c r="A70" s="131"/>
      <c r="B70" s="132" t="s">
        <v>50</v>
      </c>
      <c r="C70" s="132"/>
      <c r="D70" s="133"/>
      <c r="E70" s="132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40"/>
      <c r="AF70" s="139"/>
      <c r="AG70" s="139"/>
    </row>
    <row r="71" spans="1:33">
      <c r="A71" s="131"/>
      <c r="B71" s="132" t="s">
        <v>135</v>
      </c>
      <c r="C71" s="132"/>
      <c r="D71" s="133"/>
      <c r="E71" s="132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40"/>
      <c r="AF71" s="139"/>
      <c r="AG71" s="139"/>
    </row>
    <row r="72" spans="1:33">
      <c r="A72" s="131"/>
      <c r="B72" s="161" t="s">
        <v>136</v>
      </c>
      <c r="C72" s="134"/>
      <c r="D72" s="130"/>
      <c r="E72" s="134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40"/>
      <c r="AF72" s="139"/>
      <c r="AG72" s="139"/>
    </row>
    <row r="73" spans="1:33">
      <c r="A73" s="127"/>
      <c r="B73" s="128"/>
      <c r="C73" s="128"/>
      <c r="D73" s="129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40"/>
      <c r="AF73" s="139"/>
      <c r="AG73" s="139"/>
    </row>
    <row r="74" spans="1:33">
      <c r="A74" s="127"/>
      <c r="B74" s="128"/>
      <c r="C74" s="128"/>
      <c r="D74" s="129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40"/>
      <c r="AF74" s="139"/>
      <c r="AG74" s="139"/>
    </row>
    <row r="75" spans="1:33">
      <c r="A75" s="127"/>
      <c r="B75" s="128"/>
      <c r="C75" s="128"/>
      <c r="D75" s="129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40"/>
      <c r="AF75" s="139"/>
      <c r="AG75" s="139"/>
    </row>
    <row r="76" spans="1:33">
      <c r="A76" s="127"/>
      <c r="B76" s="128"/>
      <c r="C76" s="128"/>
      <c r="D76" s="129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40"/>
      <c r="AF76" s="139"/>
      <c r="AG76" s="139"/>
    </row>
    <row r="77" spans="1:33">
      <c r="A77" s="135"/>
      <c r="B77" s="136"/>
      <c r="C77" s="136"/>
      <c r="D77" s="137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41"/>
      <c r="AF77" s="139"/>
      <c r="AG77" s="139"/>
    </row>
    <row r="78" spans="1:33">
      <c r="AF78" s="139"/>
      <c r="AG78" s="139"/>
    </row>
    <row r="79" spans="1:33">
      <c r="AF79" s="139"/>
      <c r="AG79" s="139"/>
    </row>
    <row r="80" spans="1:33">
      <c r="AF80" s="139"/>
      <c r="AG80" s="139"/>
    </row>
    <row r="81" spans="32:33">
      <c r="AF81" s="139"/>
      <c r="AG81" s="139"/>
    </row>
    <row r="82" spans="32:33">
      <c r="AF82" s="139"/>
      <c r="AG82" s="139"/>
    </row>
    <row r="83" spans="32:33">
      <c r="AF83" s="139"/>
      <c r="AG83" s="139"/>
    </row>
    <row r="84" spans="32:33">
      <c r="AF84" s="139"/>
      <c r="AG84" s="139"/>
    </row>
    <row r="85" spans="32:33">
      <c r="AF85" s="139"/>
      <c r="AG85" s="139"/>
    </row>
    <row r="86" spans="32:33">
      <c r="AF86" s="139"/>
      <c r="AG86" s="139"/>
    </row>
    <row r="87" spans="32:33">
      <c r="AF87" s="139"/>
      <c r="AG87" s="139"/>
    </row>
    <row r="88" spans="32:33">
      <c r="AF88" s="139"/>
      <c r="AG88" s="139"/>
    </row>
    <row r="89" spans="32:33">
      <c r="AF89" s="139"/>
      <c r="AG89" s="139"/>
    </row>
    <row r="90" spans="32:33">
      <c r="AF90" s="139"/>
      <c r="AG90" s="139"/>
    </row>
    <row r="91" spans="32:33">
      <c r="AF91" s="139"/>
      <c r="AG91" s="139"/>
    </row>
    <row r="92" spans="32:33">
      <c r="AF92" s="139"/>
      <c r="AG92" s="139"/>
    </row>
    <row r="93" spans="32:33">
      <c r="AF93" s="139"/>
      <c r="AG93" s="139"/>
    </row>
    <row r="94" spans="32:33">
      <c r="AF94" s="139"/>
      <c r="AG94" s="139"/>
    </row>
    <row r="95" spans="32:33">
      <c r="AF95" s="139"/>
      <c r="AG95" s="139"/>
    </row>
    <row r="96" spans="32:33">
      <c r="AF96" s="139"/>
      <c r="AG96" s="139"/>
    </row>
    <row r="97" spans="32:33">
      <c r="AF97" s="139"/>
      <c r="AG97" s="139"/>
    </row>
    <row r="98" spans="32:33">
      <c r="AF98" s="139"/>
      <c r="AG98" s="139"/>
    </row>
    <row r="99" spans="32:33">
      <c r="AF99" s="139"/>
      <c r="AG99" s="139"/>
    </row>
    <row r="100" spans="32:33">
      <c r="AF100" s="139"/>
      <c r="AG100" s="139"/>
    </row>
    <row r="101" spans="32:33">
      <c r="AF101" s="139"/>
      <c r="AG101" s="139"/>
    </row>
    <row r="102" spans="32:33">
      <c r="AF102" s="139"/>
      <c r="AG102" s="139"/>
    </row>
    <row r="103" spans="32:33">
      <c r="AF103" s="139"/>
      <c r="AG103" s="139"/>
    </row>
    <row r="104" spans="32:33">
      <c r="AF104" s="139"/>
      <c r="AG104" s="139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mergeCells count="10">
    <mergeCell ref="AD9:AD11"/>
    <mergeCell ref="F66:S66"/>
    <mergeCell ref="F67:S67"/>
    <mergeCell ref="F68:S68"/>
    <mergeCell ref="F69:S69"/>
    <mergeCell ref="A9:A11"/>
    <mergeCell ref="B9:B11"/>
    <mergeCell ref="C9:C11"/>
    <mergeCell ref="D9:D11"/>
    <mergeCell ref="E9:G9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5</xdr:col>
                    <xdr:colOff>1333500</xdr:colOff>
                    <xdr:row>5</xdr:row>
                    <xdr:rowOff>9525</xdr:rowOff>
                  </from>
                  <to>
                    <xdr:col>6</xdr:col>
                    <xdr:colOff>123825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5</xdr:col>
                    <xdr:colOff>1323975</xdr:colOff>
                    <xdr:row>5</xdr:row>
                    <xdr:rowOff>238125</xdr:rowOff>
                  </from>
                  <to>
                    <xdr:col>6</xdr:col>
                    <xdr:colOff>104775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topLeftCell="A10" zoomScale="80" zoomScaleNormal="80" zoomScaleSheetLayoutView="100" workbookViewId="0">
      <selection activeCell="F20" sqref="F20"/>
    </sheetView>
  </sheetViews>
  <sheetFormatPr defaultRowHeight="16.5" zeroHeight="1"/>
  <cols>
    <col min="1" max="1" width="3.7109375" style="1" customWidth="1"/>
    <col min="2" max="3" width="8.28515625" style="45" customWidth="1"/>
    <col min="4" max="4" width="20.28515625" style="45" customWidth="1"/>
    <col min="5" max="5" width="13.7109375" style="45" customWidth="1"/>
    <col min="6" max="6" width="94.7109375" style="45" customWidth="1"/>
    <col min="7" max="7" width="5.7109375" style="47" customWidth="1"/>
    <col min="8" max="8" width="12.5703125" style="48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4" customFormat="1" ht="21" customHeight="1">
      <c r="A1" s="49"/>
      <c r="B1" s="233" t="str">
        <f>'REKOD PRESTASI MURID'!$D$1</f>
        <v>SMK SERI SELASIH</v>
      </c>
      <c r="C1" s="233"/>
      <c r="D1" s="233"/>
      <c r="E1" s="233"/>
      <c r="F1" s="233"/>
      <c r="G1" s="49"/>
      <c r="H1" s="48"/>
    </row>
    <row r="2" spans="1:11" s="44" customFormat="1" ht="21" customHeight="1">
      <c r="A2" s="49"/>
      <c r="B2" s="233" t="str">
        <f>'REKOD PRESTASI MURID'!$D$2</f>
        <v xml:space="preserve">KLANG, </v>
      </c>
      <c r="C2" s="233"/>
      <c r="D2" s="233"/>
      <c r="E2" s="233"/>
      <c r="F2" s="233"/>
      <c r="G2" s="49"/>
      <c r="H2" s="48"/>
    </row>
    <row r="3" spans="1:11" s="44" customFormat="1" ht="21" customHeight="1">
      <c r="A3" s="49"/>
      <c r="B3" s="233" t="str">
        <f>'REKOD PRESTASI MURID'!$D$3</f>
        <v>SELANGOR</v>
      </c>
      <c r="C3" s="233"/>
      <c r="D3" s="233"/>
      <c r="E3" s="233"/>
      <c r="F3" s="233"/>
      <c r="G3" s="49"/>
      <c r="H3" s="48"/>
    </row>
    <row r="4" spans="1:11" s="44" customFormat="1" ht="21" customHeight="1">
      <c r="A4" s="50"/>
      <c r="B4" s="234">
        <f>'REKOD PRESTASI MURID'!$D$4</f>
        <v>43111</v>
      </c>
      <c r="C4" s="234"/>
      <c r="D4" s="234"/>
      <c r="E4" s="234"/>
      <c r="F4" s="234"/>
      <c r="G4" s="50"/>
      <c r="H4" s="235" t="s">
        <v>15</v>
      </c>
      <c r="I4" s="235"/>
      <c r="J4" s="235"/>
    </row>
    <row r="5" spans="1:11">
      <c r="A5" s="7"/>
      <c r="B5" s="7"/>
      <c r="C5" s="7"/>
      <c r="D5" s="7"/>
      <c r="E5" s="7"/>
      <c r="F5" s="7"/>
      <c r="G5" s="7"/>
      <c r="H5" s="51"/>
      <c r="I5" s="88"/>
      <c r="J5" s="88"/>
    </row>
    <row r="6" spans="1:11" ht="18.75">
      <c r="A6" s="7"/>
      <c r="B6" s="52" t="str">
        <f>'REKOD PRESTASI MURID'!$A$7</f>
        <v>SEJARAH</v>
      </c>
      <c r="C6" s="7"/>
      <c r="D6" s="7"/>
      <c r="E6" s="7"/>
      <c r="F6" s="7"/>
      <c r="G6" s="7"/>
      <c r="H6" s="51"/>
      <c r="I6" s="89">
        <v>1</v>
      </c>
      <c r="J6" s="88"/>
    </row>
    <row r="7" spans="1:11">
      <c r="A7" s="7"/>
      <c r="B7" s="7"/>
      <c r="C7" s="7"/>
      <c r="D7" s="7"/>
      <c r="E7" s="7"/>
      <c r="F7" s="7"/>
      <c r="G7" s="7"/>
      <c r="H7" s="53">
        <v>1</v>
      </c>
      <c r="I7" s="53" t="str">
        <f>'REKOD PRESTASI MURID'!B12</f>
        <v>AHMAD BIN SULAIMAN</v>
      </c>
      <c r="J7" s="53" t="str">
        <f t="shared" ref="J7:J24" si="0">IF(I7=0,"",H7&amp;"  "&amp;I7)</f>
        <v>1  AHMAD BIN SULAIMAN</v>
      </c>
      <c r="K7" s="1">
        <f>'REKOD PRESTASI MURID'!AI12</f>
        <v>2</v>
      </c>
    </row>
    <row r="8" spans="1:11">
      <c r="A8" s="7"/>
      <c r="B8" s="209" t="s">
        <v>16</v>
      </c>
      <c r="C8" s="210"/>
      <c r="D8" s="54" t="str">
        <f>VLOOKUP($I$6,H7:J69,2)</f>
        <v>AHMAD BIN SULAIMAN</v>
      </c>
      <c r="E8" s="55"/>
      <c r="F8" s="18"/>
      <c r="G8" s="7"/>
      <c r="H8" s="53">
        <v>2</v>
      </c>
      <c r="I8" s="53" t="str">
        <f>'REKOD PRESTASI MURID'!B13</f>
        <v>SITI ROKIAH BINTI ALI</v>
      </c>
      <c r="J8" s="53" t="str">
        <f t="shared" si="0"/>
        <v>2  SITI ROKIAH BINTI ALI</v>
      </c>
      <c r="K8" s="1" t="str">
        <f>'REKOD PRESTASI MURID'!G6</f>
        <v>Pentaksiran Pertengahan Tahun</v>
      </c>
    </row>
    <row r="9" spans="1:11">
      <c r="A9" s="7"/>
      <c r="B9" s="212" t="s">
        <v>17</v>
      </c>
      <c r="C9" s="213"/>
      <c r="D9" s="58">
        <f>VLOOKUP($I$6,'REKOD PRESTASI MURID'!$A$12:$D$65,3)</f>
        <v>123356789413</v>
      </c>
      <c r="E9" s="59"/>
      <c r="F9" s="18"/>
      <c r="G9" s="7"/>
      <c r="H9" s="53">
        <v>3</v>
      </c>
      <c r="I9" s="53" t="str">
        <f>'REKOD PRESTASI MURID'!B14</f>
        <v>MOHD RAMLI BIN SHUKRI</v>
      </c>
      <c r="J9" s="53" t="str">
        <f t="shared" si="0"/>
        <v>3  MOHD RAMLI BIN SHUKRI</v>
      </c>
      <c r="K9" s="1" t="str">
        <f>'REKOD PRESTASI MURID'!G7</f>
        <v>Pentaksiran Akhir tahun</v>
      </c>
    </row>
    <row r="10" spans="1:11">
      <c r="A10" s="7"/>
      <c r="B10" s="212" t="s">
        <v>18</v>
      </c>
      <c r="C10" s="213"/>
      <c r="D10" s="60" t="str">
        <f>VLOOKUP($I$6,'REKOD PRESTASI MURID'!$A$12:$D$65,4)</f>
        <v>L</v>
      </c>
      <c r="E10" s="61"/>
      <c r="F10" s="18"/>
      <c r="G10" s="7"/>
      <c r="H10" s="53">
        <v>4</v>
      </c>
      <c r="I10" s="53" t="str">
        <f>'REKOD PRESTASI MURID'!B15</f>
        <v>NORAINI BINTI KASIM</v>
      </c>
      <c r="J10" s="53" t="str">
        <f t="shared" si="0"/>
        <v>4  NORAINI BINTI KASIM</v>
      </c>
    </row>
    <row r="11" spans="1:11">
      <c r="A11" s="7"/>
      <c r="B11" s="212" t="s">
        <v>19</v>
      </c>
      <c r="C11" s="213"/>
      <c r="D11" s="60" t="str">
        <f>'REKOD PRESTASI MURID'!D7</f>
        <v>TINGKATAN 4 USAHA</v>
      </c>
      <c r="E11" s="61"/>
      <c r="F11" s="18"/>
      <c r="G11" s="7"/>
      <c r="H11" s="53">
        <v>5</v>
      </c>
      <c r="I11" s="53" t="str">
        <f>'REKOD PRESTASI MURID'!B16</f>
        <v>ALIAS BIN OMAR</v>
      </c>
      <c r="J11" s="53" t="str">
        <f t="shared" si="0"/>
        <v>5  ALIAS BIN OMAR</v>
      </c>
    </row>
    <row r="12" spans="1:11">
      <c r="A12" s="7"/>
      <c r="B12" s="56" t="s">
        <v>20</v>
      </c>
      <c r="C12" s="57"/>
      <c r="D12" s="60" t="str">
        <f>'REKOD PRESTASI MURID'!$D$6</f>
        <v>PN. SUZILA MOHAMED</v>
      </c>
      <c r="E12" s="61"/>
      <c r="F12" s="18"/>
      <c r="G12" s="7"/>
      <c r="H12" s="53">
        <v>6</v>
      </c>
      <c r="I12" s="53" t="str">
        <f>'REKOD PRESTASI MURID'!B17</f>
        <v>ABDUL HAKIM BIN KAMARUZAMAN</v>
      </c>
      <c r="J12" s="53" t="str">
        <f t="shared" si="0"/>
        <v>6  ABDUL HAKIM BIN KAMARUZAMAN</v>
      </c>
      <c r="K12" s="86"/>
    </row>
    <row r="13" spans="1:11">
      <c r="A13" s="7"/>
      <c r="B13" s="214" t="s">
        <v>21</v>
      </c>
      <c r="C13" s="215"/>
      <c r="D13" s="146">
        <f>B4</f>
        <v>43111</v>
      </c>
      <c r="E13" s="62"/>
      <c r="F13" s="18"/>
      <c r="G13" s="7"/>
      <c r="H13" s="53">
        <v>7</v>
      </c>
      <c r="I13" s="53">
        <f>'REKOD PRESTASI MURID'!B18</f>
        <v>0</v>
      </c>
      <c r="J13" s="53" t="str">
        <f t="shared" si="0"/>
        <v/>
      </c>
    </row>
    <row r="14" spans="1:11">
      <c r="A14" s="7"/>
      <c r="B14" s="18"/>
      <c r="C14" s="18"/>
      <c r="D14" s="18"/>
      <c r="E14" s="63"/>
      <c r="F14" s="18"/>
      <c r="G14" s="7"/>
      <c r="H14" s="53">
        <v>8</v>
      </c>
      <c r="I14" s="53">
        <f>'REKOD PRESTASI MURID'!B19</f>
        <v>0</v>
      </c>
      <c r="J14" s="53" t="str">
        <f t="shared" si="0"/>
        <v/>
      </c>
    </row>
    <row r="15" spans="1:11" ht="22.5" customHeight="1">
      <c r="A15" s="7"/>
      <c r="B15" s="225" t="s">
        <v>22</v>
      </c>
      <c r="C15" s="225"/>
      <c r="D15" s="225"/>
      <c r="E15" s="218">
        <f>IF(K7=1,"",VLOOKUP($I$6,'REKOD PRESTASI MURID'!$A$12:$AD$65,30))</f>
        <v>5</v>
      </c>
      <c r="F15" s="223" t="str">
        <f>UPPER(IF(K7=1,K8,K9))</f>
        <v>PENTAKSIRAN AKHIR TAHUN</v>
      </c>
      <c r="G15" s="7"/>
      <c r="H15" s="53">
        <v>9</v>
      </c>
      <c r="I15" s="53">
        <f>'REKOD PRESTASI MURID'!B20</f>
        <v>0</v>
      </c>
      <c r="J15" s="53" t="str">
        <f t="shared" si="0"/>
        <v/>
      </c>
    </row>
    <row r="16" spans="1:11" ht="22.5" customHeight="1">
      <c r="A16" s="7"/>
      <c r="B16" s="226"/>
      <c r="C16" s="226"/>
      <c r="D16" s="226"/>
      <c r="E16" s="218"/>
      <c r="F16" s="224"/>
      <c r="G16" s="7"/>
      <c r="H16" s="53">
        <v>10</v>
      </c>
      <c r="I16" s="53">
        <f>'REKOD PRESTASI MURID'!B21</f>
        <v>0</v>
      </c>
      <c r="J16" s="53" t="str">
        <f t="shared" si="0"/>
        <v/>
      </c>
    </row>
    <row r="17" spans="1:10" ht="67.5" customHeight="1">
      <c r="A17" s="7"/>
      <c r="B17" s="216" t="s">
        <v>23</v>
      </c>
      <c r="C17" s="216"/>
      <c r="D17" s="217"/>
      <c r="E17" s="219" t="str">
        <f>IF(E15="","Tahap Penguasaan Keseluruhan hanya dilaporkan pada pentaksiran akhir tahun sahaja",VLOOKUP(E15,'DATA PERNYATAAN TAHAP PGUASAAN '!A133:B138,2))</f>
        <v>Membuat penilaian  pengetahuan dan kemahiran  berdasarkan ilmu sejarah yang dipelajari</v>
      </c>
      <c r="F17" s="220"/>
      <c r="G17" s="7"/>
      <c r="H17" s="53">
        <v>11</v>
      </c>
      <c r="I17" s="53">
        <f>'REKOD PRESTASI MURID'!B22</f>
        <v>0</v>
      </c>
      <c r="J17" s="53" t="str">
        <f t="shared" si="0"/>
        <v/>
      </c>
    </row>
    <row r="18" spans="1:10">
      <c r="A18" s="7"/>
      <c r="B18" s="6"/>
      <c r="C18" s="6"/>
      <c r="D18" s="6"/>
      <c r="E18" s="6"/>
      <c r="F18" s="6"/>
      <c r="G18" s="7"/>
      <c r="H18" s="53">
        <v>12</v>
      </c>
      <c r="I18" s="53">
        <f>'REKOD PRESTASI MURID'!B23</f>
        <v>0</v>
      </c>
      <c r="J18" s="53" t="str">
        <f t="shared" si="0"/>
        <v/>
      </c>
    </row>
    <row r="19" spans="1:10" ht="40.5" customHeight="1">
      <c r="A19" s="7"/>
      <c r="B19" s="221" t="s">
        <v>4</v>
      </c>
      <c r="C19" s="221"/>
      <c r="D19" s="64" t="s">
        <v>24</v>
      </c>
      <c r="E19" s="65" t="s">
        <v>25</v>
      </c>
      <c r="F19" s="66" t="s">
        <v>26</v>
      </c>
      <c r="G19" s="7"/>
      <c r="H19" s="53">
        <v>13</v>
      </c>
      <c r="I19" s="53">
        <f>'REKOD PRESTASI MURID'!B24</f>
        <v>0</v>
      </c>
      <c r="J19" s="53" t="str">
        <f t="shared" si="0"/>
        <v/>
      </c>
    </row>
    <row r="20" spans="1:10" ht="69.75" customHeight="1">
      <c r="A20" s="7"/>
      <c r="B20" s="227" t="s">
        <v>101</v>
      </c>
      <c r="C20" s="228"/>
      <c r="D20" s="67" t="str">
        <f>'REKOD PRESTASI MURID'!$E$11</f>
        <v>WARISAN NEGARA BANGSA</v>
      </c>
      <c r="E20" s="68">
        <f>VLOOKUP($I$6,'REKOD PRESTASI MURID'!$A$12:$AD$65,5)</f>
        <v>4</v>
      </c>
      <c r="F20" s="69" t="str">
        <f>VLOOKUP(E20,'DATA PERNYATAAN TAHAP PGUASAAN '!A4:B9,2)</f>
        <v>Menganalisis maklumat berkaitan nasionalisme di Malaysia sehingga Perang Dunia Kedua.</v>
      </c>
      <c r="G20" s="7"/>
      <c r="H20" s="53">
        <v>14</v>
      </c>
      <c r="I20" s="53">
        <f>'REKOD PRESTASI MURID'!B25</f>
        <v>0</v>
      </c>
      <c r="J20" s="53" t="str">
        <f t="shared" si="0"/>
        <v/>
      </c>
    </row>
    <row r="21" spans="1:10" ht="72.75" customHeight="1">
      <c r="A21" s="7"/>
      <c r="B21" s="229"/>
      <c r="C21" s="230"/>
      <c r="D21" s="67" t="str">
        <f>'REKOD PRESTASI MURID'!$F$11</f>
        <v>PERJUANGAN RAKYAT KE ARAH KEMERDEKAAN TANAH AIR</v>
      </c>
      <c r="E21" s="68">
        <f>VLOOKUP($I$6,'REKOD PRESTASI MURID'!$A$12:$AD$65,6)</f>
        <v>5</v>
      </c>
      <c r="F21" s="69" t="str">
        <f>VLOOKUP(E21,'DATA PERNYATAAN TAHAP PGUASAAN '!A12:B17,2)</f>
        <v>Membuat penilaian kepentingan perjuangan rakyat ke arah kemerdekaan tanah air dalam membina jati diri sebagai bangsa Malaysia.</v>
      </c>
      <c r="G21" s="7"/>
      <c r="H21" s="53">
        <v>15</v>
      </c>
      <c r="I21" s="53">
        <f>'REKOD PRESTASI MURID'!B26</f>
        <v>0</v>
      </c>
      <c r="J21" s="53" t="str">
        <f t="shared" si="0"/>
        <v/>
      </c>
    </row>
    <row r="22" spans="1:10" ht="87.75" customHeight="1">
      <c r="A22" s="7"/>
      <c r="B22" s="231"/>
      <c r="C22" s="232"/>
      <c r="D22" s="67" t="str">
        <f>'REKOD PRESTASI MURID'!$G$11</f>
        <v>KEMERDEKAAN PERSEKUTUAN TANAH MELAYU</v>
      </c>
      <c r="E22" s="68">
        <f>VLOOKUP($I$6,'REKOD PRESTASI MURID'!$A$12:$AD$65,7)</f>
        <v>6</v>
      </c>
      <c r="F22" s="69" t="str">
        <f>VLOOKUP(E22,'DATA PERNYATAAN TAHAP PGUASAAN '!A20:B25,2)</f>
        <v>Menjana  idea tentang kemerdekaan Persekutuan Tanah Melayu dalam membina semangat cinta akan negara.</v>
      </c>
      <c r="G22" s="7"/>
      <c r="H22" s="53">
        <v>16</v>
      </c>
      <c r="I22" s="53">
        <f>'REKOD PRESTASI MURID'!B27</f>
        <v>0</v>
      </c>
      <c r="J22" s="53" t="str">
        <f t="shared" si="0"/>
        <v/>
      </c>
    </row>
    <row r="23" spans="1:10" ht="40.5" hidden="1" customHeight="1">
      <c r="A23" s="7"/>
      <c r="B23" s="168"/>
      <c r="C23" s="169"/>
      <c r="D23" s="67">
        <f>'REKOD PRESTASI MURID'!$H$11</f>
        <v>4</v>
      </c>
      <c r="E23" s="68">
        <f>VLOOKUP($I$6,'REKOD PRESTASI MURID'!$A$12:$AD$65,8)</f>
        <v>0</v>
      </c>
      <c r="F23" s="69" t="e">
        <f>VLOOKUP(E23,'DATA PERNYATAAN TAHAP PGUASAAN '!#REF!,2)</f>
        <v>#REF!</v>
      </c>
      <c r="G23" s="7"/>
      <c r="H23" s="53">
        <v>17</v>
      </c>
      <c r="I23" s="53">
        <f>'REKOD PRESTASI MURID'!B28</f>
        <v>0</v>
      </c>
      <c r="J23" s="53" t="str">
        <f t="shared" si="0"/>
        <v/>
      </c>
    </row>
    <row r="24" spans="1:10" ht="40.5" hidden="1" customHeight="1">
      <c r="A24" s="7"/>
      <c r="B24" s="168"/>
      <c r="C24" s="169"/>
      <c r="D24" s="67">
        <f>'REKOD PRESTASI MURID'!$I$11</f>
        <v>5</v>
      </c>
      <c r="E24" s="68">
        <f>VLOOKUP($I$6,'REKOD PRESTASI MURID'!$A$12:$AD$65,9)</f>
        <v>0</v>
      </c>
      <c r="F24" s="69" t="e">
        <f>VLOOKUP(E24,'DATA PERNYATAAN TAHAP PGUASAAN '!#REF!,2)</f>
        <v>#REF!</v>
      </c>
      <c r="G24" s="7"/>
      <c r="H24" s="53">
        <v>18</v>
      </c>
      <c r="I24" s="53">
        <f>'REKOD PRESTASI MURID'!B29</f>
        <v>0</v>
      </c>
      <c r="J24" s="53" t="str">
        <f t="shared" si="0"/>
        <v/>
      </c>
    </row>
    <row r="25" spans="1:10" ht="40.5" hidden="1" customHeight="1">
      <c r="A25" s="7"/>
      <c r="B25" s="168"/>
      <c r="C25" s="169"/>
      <c r="D25" s="67">
        <f>'REKOD PRESTASI MURID'!$J$11</f>
        <v>6</v>
      </c>
      <c r="E25" s="68">
        <f>VLOOKUP($I$6,'REKOD PRESTASI MURID'!$A$12:$AD$65,10)</f>
        <v>0</v>
      </c>
      <c r="F25" s="69" t="e">
        <f>VLOOKUP(E25,'DATA PERNYATAAN TAHAP PGUASAAN '!#REF!,2)</f>
        <v>#REF!</v>
      </c>
      <c r="G25" s="7"/>
      <c r="H25" s="53">
        <v>19</v>
      </c>
      <c r="I25" s="53">
        <f>'REKOD PRESTASI MURID'!B30</f>
        <v>0</v>
      </c>
      <c r="J25" s="53" t="str">
        <f t="shared" ref="J25:J30" si="1">IF(I25=0,"",H25&amp;"  "&amp;I25)</f>
        <v/>
      </c>
    </row>
    <row r="26" spans="1:10" ht="40.5" hidden="1" customHeight="1">
      <c r="A26" s="7"/>
      <c r="B26" s="168"/>
      <c r="C26" s="169"/>
      <c r="D26" s="67">
        <f>'REKOD PRESTASI MURID'!$K$11</f>
        <v>7</v>
      </c>
      <c r="E26" s="68">
        <f>VLOOKUP($I$6,'REKOD PRESTASI MURID'!$A$12:$AD$65,11)</f>
        <v>0</v>
      </c>
      <c r="F26" s="69" t="e">
        <f>VLOOKUP(E26,'DATA PERNYATAAN TAHAP PGUASAAN '!#REF!,2)</f>
        <v>#REF!</v>
      </c>
      <c r="G26" s="7"/>
      <c r="H26" s="53">
        <v>20</v>
      </c>
      <c r="I26" s="53">
        <f>'REKOD PRESTASI MURID'!B31</f>
        <v>0</v>
      </c>
      <c r="J26" s="53" t="str">
        <f t="shared" si="1"/>
        <v/>
      </c>
    </row>
    <row r="27" spans="1:10" ht="40.5" hidden="1" customHeight="1">
      <c r="A27" s="7"/>
      <c r="B27" s="168"/>
      <c r="C27" s="169"/>
      <c r="D27" s="67">
        <f>'REKOD PRESTASI MURID'!$L$11</f>
        <v>8</v>
      </c>
      <c r="E27" s="68">
        <f>VLOOKUP($I$6,'REKOD PRESTASI MURID'!$A$12:$AD$65,12)</f>
        <v>0</v>
      </c>
      <c r="F27" s="69" t="e">
        <f>VLOOKUP(E27,'DATA PERNYATAAN TAHAP PGUASAAN '!#REF!,2)</f>
        <v>#REF!</v>
      </c>
      <c r="G27" s="7"/>
      <c r="H27" s="53">
        <v>21</v>
      </c>
      <c r="I27" s="53">
        <f>'REKOD PRESTASI MURID'!B32</f>
        <v>0</v>
      </c>
      <c r="J27" s="53" t="str">
        <f t="shared" si="1"/>
        <v/>
      </c>
    </row>
    <row r="28" spans="1:10" ht="40.5" hidden="1" customHeight="1">
      <c r="A28" s="7"/>
      <c r="B28" s="168"/>
      <c r="C28" s="169"/>
      <c r="D28" s="67">
        <f>'REKOD PRESTASI MURID'!$M$11</f>
        <v>9</v>
      </c>
      <c r="E28" s="68">
        <f>VLOOKUP($I$6,'REKOD PRESTASI MURID'!$A$12:$AD$65,13)</f>
        <v>0</v>
      </c>
      <c r="F28" s="69" t="e">
        <f>VLOOKUP(E28,'DATA PERNYATAAN TAHAP PGUASAAN '!#REF!,2)</f>
        <v>#REF!</v>
      </c>
      <c r="G28" s="7"/>
      <c r="H28" s="53">
        <v>22</v>
      </c>
      <c r="I28" s="53">
        <f>'REKOD PRESTASI MURID'!B33</f>
        <v>0</v>
      </c>
      <c r="J28" s="53" t="str">
        <f t="shared" si="1"/>
        <v/>
      </c>
    </row>
    <row r="29" spans="1:10" ht="40.5" hidden="1" customHeight="1">
      <c r="A29" s="7"/>
      <c r="B29" s="168"/>
      <c r="C29" s="169"/>
      <c r="D29" s="67">
        <f>'REKOD PRESTASI MURID'!$N$11</f>
        <v>10</v>
      </c>
      <c r="E29" s="68">
        <f>VLOOKUP($I$6,'REKOD PRESTASI MURID'!$A$12:$AD$65,14)</f>
        <v>0</v>
      </c>
      <c r="F29" s="69" t="e">
        <f>VLOOKUP(E29,'DATA PERNYATAAN TAHAP PGUASAAN '!#REF!,2)</f>
        <v>#REF!</v>
      </c>
      <c r="G29" s="7"/>
      <c r="H29" s="53">
        <v>23</v>
      </c>
      <c r="I29" s="53">
        <f>'REKOD PRESTASI MURID'!B34</f>
        <v>0</v>
      </c>
      <c r="J29" s="53" t="str">
        <f t="shared" si="1"/>
        <v/>
      </c>
    </row>
    <row r="30" spans="1:10" ht="40.5" hidden="1" customHeight="1">
      <c r="A30" s="7"/>
      <c r="B30" s="168"/>
      <c r="C30" s="169"/>
      <c r="D30" s="67">
        <f>'REKOD PRESTASI MURID'!$O$11</f>
        <v>11</v>
      </c>
      <c r="E30" s="68">
        <f>VLOOKUP($I$6,'REKOD PRESTASI MURID'!$A$12:$AD$65,15)</f>
        <v>0</v>
      </c>
      <c r="F30" s="69" t="e">
        <f>VLOOKUP(E30,'DATA PERNYATAAN TAHAP PGUASAAN '!#REF!,2)</f>
        <v>#REF!</v>
      </c>
      <c r="G30" s="7"/>
      <c r="H30" s="53">
        <v>24</v>
      </c>
      <c r="I30" s="53">
        <f>'REKOD PRESTASI MURID'!B35</f>
        <v>0</v>
      </c>
      <c r="J30" s="53" t="str">
        <f t="shared" si="1"/>
        <v/>
      </c>
    </row>
    <row r="31" spans="1:10" ht="40.5" hidden="1" customHeight="1">
      <c r="A31" s="7"/>
      <c r="B31" s="166"/>
      <c r="C31" s="167"/>
      <c r="D31" s="67">
        <f>'REKOD PRESTASI MURID'!$P$11</f>
        <v>12</v>
      </c>
      <c r="E31" s="68">
        <f>VLOOKUP($I$6,'REKOD PRESTASI MURID'!$A$12:$AD$65,16)</f>
        <v>0</v>
      </c>
      <c r="F31" s="69" t="e">
        <f>VLOOKUP(E31,'DATA PERNYATAAN TAHAP PGUASAAN '!#REF!,2)</f>
        <v>#REF!</v>
      </c>
      <c r="G31" s="7"/>
      <c r="H31" s="53">
        <v>25</v>
      </c>
      <c r="I31" s="53">
        <f>'REKOD PRESTASI MURID'!B36</f>
        <v>0</v>
      </c>
      <c r="J31" s="53" t="str">
        <f t="shared" ref="J31:J63" si="2">IF(I31=0,"",H31&amp;"  "&amp;I31)</f>
        <v/>
      </c>
    </row>
    <row r="32" spans="1:10" hidden="1">
      <c r="A32" s="7"/>
      <c r="B32" s="70"/>
      <c r="C32" s="71"/>
      <c r="D32" s="67">
        <f>'REKOD PRESTASI MURID'!Q$11</f>
        <v>0</v>
      </c>
      <c r="E32" s="68">
        <f>VLOOKUP($I$6,'REKOD PRESTASI MURID'!$A$12:$AD$65,17)</f>
        <v>0</v>
      </c>
      <c r="F32" s="69" t="e">
        <f>VLOOKUP(E32,'DATA PERNYATAAN TAHAP PGUASAAN '!A29:B34,2)</f>
        <v>#N/A</v>
      </c>
      <c r="G32" s="7"/>
      <c r="H32" s="53">
        <v>26</v>
      </c>
      <c r="I32" s="53">
        <f>'REKOD PRESTASI MURID'!B37</f>
        <v>0</v>
      </c>
      <c r="J32" s="53" t="str">
        <f t="shared" si="2"/>
        <v/>
      </c>
    </row>
    <row r="33" spans="1:10" hidden="1">
      <c r="A33" s="7"/>
      <c r="B33" s="70"/>
      <c r="C33" s="71"/>
      <c r="D33" s="67">
        <f>'REKOD PRESTASI MURID'!$R$11</f>
        <v>0</v>
      </c>
      <c r="E33" s="68">
        <f>VLOOKUP($I$6,'REKOD PRESTASI MURID'!$A$12:$AD$65,18)</f>
        <v>0</v>
      </c>
      <c r="F33" s="69" t="e">
        <f>VLOOKUP(E33,'DATA PERNYATAAN TAHAP PGUASAAN '!A37:B42,2)</f>
        <v>#N/A</v>
      </c>
      <c r="G33" s="7"/>
      <c r="H33" s="53">
        <v>27</v>
      </c>
      <c r="I33" s="53">
        <f>'REKOD PRESTASI MURID'!B38</f>
        <v>0</v>
      </c>
      <c r="J33" s="53" t="str">
        <f t="shared" si="2"/>
        <v/>
      </c>
    </row>
    <row r="34" spans="1:10" hidden="1">
      <c r="A34" s="7"/>
      <c r="B34" s="70"/>
      <c r="C34" s="71"/>
      <c r="D34" s="67">
        <f>'REKOD PRESTASI MURID'!$S$11</f>
        <v>0</v>
      </c>
      <c r="E34" s="68">
        <f>VLOOKUP($I$6,'REKOD PRESTASI MURID'!$A$12:$AD$65,19)</f>
        <v>0</v>
      </c>
      <c r="F34" s="69" t="e">
        <f>VLOOKUP(E34,'DATA PERNYATAAN TAHAP PGUASAAN '!A45:B50,2)</f>
        <v>#N/A</v>
      </c>
      <c r="G34" s="7"/>
      <c r="H34" s="53">
        <v>28</v>
      </c>
      <c r="I34" s="53">
        <f>'REKOD PRESTASI MURID'!B39</f>
        <v>0</v>
      </c>
      <c r="J34" s="53" t="str">
        <f t="shared" si="2"/>
        <v/>
      </c>
    </row>
    <row r="35" spans="1:10" hidden="1">
      <c r="A35" s="7"/>
      <c r="B35" s="70"/>
      <c r="C35" s="71"/>
      <c r="D35" s="67">
        <f>'REKOD PRESTASI MURID'!$T$11</f>
        <v>0</v>
      </c>
      <c r="E35" s="68">
        <f>VLOOKUP($I$6,'REKOD PRESTASI MURID'!$A$12:$AD$65,20)</f>
        <v>0</v>
      </c>
      <c r="F35" s="69" t="e">
        <f>VLOOKUP(E35,'DATA PERNYATAAN TAHAP PGUASAAN '!A53:B58,2)</f>
        <v>#N/A</v>
      </c>
      <c r="G35" s="7"/>
      <c r="H35" s="53">
        <v>29</v>
      </c>
      <c r="I35" s="53">
        <f>'REKOD PRESTASI MURID'!B40</f>
        <v>0</v>
      </c>
      <c r="J35" s="53" t="str">
        <f t="shared" si="2"/>
        <v/>
      </c>
    </row>
    <row r="36" spans="1:10" hidden="1">
      <c r="A36" s="7"/>
      <c r="B36" s="70"/>
      <c r="C36" s="71"/>
      <c r="D36" s="67">
        <f>'REKOD PRESTASI MURID'!$U$11</f>
        <v>0</v>
      </c>
      <c r="E36" s="68">
        <f>VLOOKUP($I$6,'REKOD PRESTASI MURID'!$A$12:$AD$65,21)</f>
        <v>0</v>
      </c>
      <c r="F36" s="69" t="e">
        <f>VLOOKUP(E36,'DATA PERNYATAAN TAHAP PGUASAAN '!A61:B66,2)</f>
        <v>#N/A</v>
      </c>
      <c r="G36" s="7"/>
      <c r="H36" s="53">
        <v>30</v>
      </c>
      <c r="I36" s="53">
        <f>'REKOD PRESTASI MURID'!B41</f>
        <v>0</v>
      </c>
      <c r="J36" s="53" t="str">
        <f t="shared" si="2"/>
        <v/>
      </c>
    </row>
    <row r="37" spans="1:10" hidden="1">
      <c r="A37" s="7"/>
      <c r="B37" s="70"/>
      <c r="C37" s="71"/>
      <c r="D37" s="67">
        <f>'REKOD PRESTASI MURID'!$V$11</f>
        <v>0</v>
      </c>
      <c r="E37" s="68">
        <f>VLOOKUP($I$6,'REKOD PRESTASI MURID'!$A$12:$AD$65,22)</f>
        <v>0</v>
      </c>
      <c r="F37" s="69" t="e">
        <f>VLOOKUP(E37,'DATA PERNYATAAN TAHAP PGUASAAN '!A69:B74,2)</f>
        <v>#N/A</v>
      </c>
      <c r="G37" s="7"/>
      <c r="H37" s="53">
        <v>31</v>
      </c>
      <c r="I37" s="53">
        <f>'REKOD PRESTASI MURID'!B42</f>
        <v>0</v>
      </c>
      <c r="J37" s="53" t="str">
        <f t="shared" si="2"/>
        <v/>
      </c>
    </row>
    <row r="38" spans="1:10" hidden="1">
      <c r="A38" s="7"/>
      <c r="B38" s="70"/>
      <c r="C38" s="71"/>
      <c r="D38" s="67">
        <f>'REKOD PRESTASI MURID'!$W$11</f>
        <v>0</v>
      </c>
      <c r="E38" s="68">
        <f>VLOOKUP($I$6,'REKOD PRESTASI MURID'!$A$12:$AD$65,23)</f>
        <v>0</v>
      </c>
      <c r="F38" s="69" t="e">
        <f>VLOOKUP(E38,'DATA PERNYATAAN TAHAP PGUASAAN '!A77:B82,2)</f>
        <v>#N/A</v>
      </c>
      <c r="G38" s="7"/>
      <c r="H38" s="53">
        <v>32</v>
      </c>
      <c r="I38" s="53">
        <f>'REKOD PRESTASI MURID'!B43</f>
        <v>0</v>
      </c>
      <c r="J38" s="53" t="str">
        <f t="shared" si="2"/>
        <v/>
      </c>
    </row>
    <row r="39" spans="1:10" hidden="1">
      <c r="A39" s="7"/>
      <c r="B39" s="70"/>
      <c r="C39" s="71"/>
      <c r="D39" s="67">
        <f>'REKOD PRESTASI MURID'!$X$11</f>
        <v>0</v>
      </c>
      <c r="E39" s="68">
        <f>VLOOKUP($I$6,'REKOD PRESTASI MURID'!$A$12:$AD$65,24)</f>
        <v>0</v>
      </c>
      <c r="F39" s="69" t="e">
        <f>VLOOKUP(E39,'DATA PERNYATAAN TAHAP PGUASAAN '!A85:B90,2)</f>
        <v>#N/A</v>
      </c>
      <c r="G39" s="7"/>
      <c r="H39" s="53">
        <v>33</v>
      </c>
      <c r="I39" s="53">
        <f>'REKOD PRESTASI MURID'!B44</f>
        <v>0</v>
      </c>
      <c r="J39" s="53" t="str">
        <f t="shared" si="2"/>
        <v/>
      </c>
    </row>
    <row r="40" spans="1:10" hidden="1">
      <c r="A40" s="7"/>
      <c r="B40" s="70"/>
      <c r="C40" s="71"/>
      <c r="D40" s="67">
        <f>'REKOD PRESTASI MURID'!$Y$11</f>
        <v>0</v>
      </c>
      <c r="E40" s="68">
        <f>VLOOKUP($I$6,'REKOD PRESTASI MURID'!$A$12:$AD$65,25)</f>
        <v>0</v>
      </c>
      <c r="F40" s="69" t="e">
        <f>VLOOKUP(E40,'DATA PERNYATAAN TAHAP PGUASAAN '!A93:B98,2)</f>
        <v>#N/A</v>
      </c>
      <c r="G40" s="7"/>
      <c r="H40" s="53">
        <v>34</v>
      </c>
      <c r="I40" s="53">
        <f>'REKOD PRESTASI MURID'!B45</f>
        <v>0</v>
      </c>
      <c r="J40" s="53" t="str">
        <f t="shared" si="2"/>
        <v/>
      </c>
    </row>
    <row r="41" spans="1:10" hidden="1">
      <c r="A41" s="7"/>
      <c r="B41" s="70"/>
      <c r="C41" s="71"/>
      <c r="D41" s="67">
        <f>'REKOD PRESTASI MURID'!$Z$11</f>
        <v>0</v>
      </c>
      <c r="E41" s="68">
        <f>VLOOKUP($I$6,'REKOD PRESTASI MURID'!$A$12:$AD$65,26)</f>
        <v>0</v>
      </c>
      <c r="F41" s="69" t="e">
        <f>VLOOKUP(E41,'DATA PERNYATAAN TAHAP PGUASAAN '!A101:B106,2)</f>
        <v>#N/A</v>
      </c>
      <c r="G41" s="7"/>
      <c r="H41" s="53">
        <v>35</v>
      </c>
      <c r="I41" s="53">
        <f>'REKOD PRESTASI MURID'!B46</f>
        <v>0</v>
      </c>
      <c r="J41" s="53" t="str">
        <f t="shared" si="2"/>
        <v/>
      </c>
    </row>
    <row r="42" spans="1:10" hidden="1">
      <c r="A42" s="7"/>
      <c r="B42" s="70"/>
      <c r="C42" s="71"/>
      <c r="D42" s="67">
        <f>'REKOD PRESTASI MURID'!$AA$11</f>
        <v>0</v>
      </c>
      <c r="E42" s="68">
        <f>VLOOKUP($I$6,'REKOD PRESTASI MURID'!$A$12:$AD$65,27)</f>
        <v>0</v>
      </c>
      <c r="F42" s="69" t="e">
        <f>VLOOKUP(E42,'DATA PERNYATAAN TAHAP PGUASAAN '!A109:B114,2)</f>
        <v>#N/A</v>
      </c>
      <c r="G42" s="7"/>
      <c r="H42" s="53">
        <v>36</v>
      </c>
      <c r="I42" s="53">
        <f>'REKOD PRESTASI MURID'!B47</f>
        <v>0</v>
      </c>
      <c r="J42" s="53" t="str">
        <f t="shared" si="2"/>
        <v/>
      </c>
    </row>
    <row r="43" spans="1:10" hidden="1">
      <c r="A43" s="7"/>
      <c r="B43" s="70"/>
      <c r="C43" s="71"/>
      <c r="D43" s="67">
        <f>'REKOD PRESTASI MURID'!$AB$11</f>
        <v>0</v>
      </c>
      <c r="E43" s="68">
        <f>VLOOKUP($I$6,'REKOD PRESTASI MURID'!$A$12:$AD$65,28)</f>
        <v>0</v>
      </c>
      <c r="F43" s="69" t="e">
        <f>VLOOKUP(E43,'DATA PERNYATAAN TAHAP PGUASAAN '!A117:B122,2)</f>
        <v>#N/A</v>
      </c>
      <c r="G43" s="7"/>
      <c r="H43" s="53">
        <v>37</v>
      </c>
      <c r="I43" s="53">
        <f>'REKOD PRESTASI MURID'!B48</f>
        <v>0</v>
      </c>
      <c r="J43" s="53" t="str">
        <f t="shared" si="2"/>
        <v/>
      </c>
    </row>
    <row r="44" spans="1:10" hidden="1">
      <c r="A44" s="7"/>
      <c r="B44" s="72"/>
      <c r="C44" s="73"/>
      <c r="D44" s="67">
        <f>'REKOD PRESTASI MURID'!$AC$11</f>
        <v>0</v>
      </c>
      <c r="E44" s="68">
        <f>VLOOKUP($I$6,'REKOD PRESTASI MURID'!$A$12:$AD$65,29)</f>
        <v>0</v>
      </c>
      <c r="F44" s="69" t="e">
        <f>VLOOKUP(E44,'DATA PERNYATAAN TAHAP PGUASAAN '!A125:B130,2)</f>
        <v>#N/A</v>
      </c>
      <c r="G44" s="7"/>
      <c r="H44" s="53">
        <v>38</v>
      </c>
      <c r="I44" s="53">
        <f>'REKOD PRESTASI MURID'!B49</f>
        <v>0</v>
      </c>
      <c r="J44" s="53" t="str">
        <f t="shared" si="2"/>
        <v/>
      </c>
    </row>
    <row r="45" spans="1:10" s="45" customFormat="1" ht="18">
      <c r="A45" s="7"/>
      <c r="B45" s="74"/>
      <c r="C45" s="74"/>
      <c r="D45" s="75"/>
      <c r="E45" s="76"/>
      <c r="F45" s="77"/>
      <c r="G45" s="7"/>
      <c r="H45" s="53">
        <v>39</v>
      </c>
      <c r="I45" s="53">
        <f>'REKOD PRESTASI MURID'!B50</f>
        <v>0</v>
      </c>
      <c r="J45" s="53" t="str">
        <f t="shared" si="2"/>
        <v/>
      </c>
    </row>
    <row r="46" spans="1:10" s="45" customFormat="1" ht="21.75" customHeight="1">
      <c r="A46" s="78"/>
      <c r="B46" s="79"/>
      <c r="C46" s="79"/>
      <c r="D46" s="80"/>
      <c r="E46" s="81"/>
      <c r="F46" s="82"/>
      <c r="G46" s="78"/>
      <c r="H46" s="53">
        <v>40</v>
      </c>
      <c r="I46" s="53">
        <f>'REKOD PRESTASI MURID'!B51</f>
        <v>0</v>
      </c>
      <c r="J46" s="53" t="str">
        <f t="shared" si="2"/>
        <v/>
      </c>
    </row>
    <row r="47" spans="1:10" s="45" customFormat="1" ht="21.75" customHeight="1">
      <c r="A47" s="78"/>
      <c r="B47" s="79"/>
      <c r="C47" s="79"/>
      <c r="D47" s="83" t="s">
        <v>27</v>
      </c>
      <c r="E47" s="222"/>
      <c r="F47" s="222"/>
      <c r="G47" s="78"/>
      <c r="H47" s="53">
        <v>41</v>
      </c>
      <c r="I47" s="53">
        <f>'REKOD PRESTASI MURID'!B52</f>
        <v>0</v>
      </c>
      <c r="J47" s="53" t="str">
        <f t="shared" si="2"/>
        <v/>
      </c>
    </row>
    <row r="48" spans="1:10" s="46" customFormat="1" ht="22.5" customHeight="1">
      <c r="A48" s="78"/>
      <c r="B48" s="84"/>
      <c r="C48" s="84"/>
      <c r="E48" s="211"/>
      <c r="F48" s="211"/>
      <c r="G48" s="78"/>
      <c r="H48" s="53">
        <v>42</v>
      </c>
      <c r="I48" s="53">
        <f>'REKOD PRESTASI MURID'!B53</f>
        <v>0</v>
      </c>
      <c r="J48" s="53" t="str">
        <f t="shared" si="2"/>
        <v/>
      </c>
    </row>
    <row r="49" spans="1:10" s="46" customFormat="1" ht="21" customHeight="1">
      <c r="A49" s="78"/>
      <c r="B49" s="84"/>
      <c r="C49" s="84"/>
      <c r="D49" s="83"/>
      <c r="E49" s="211"/>
      <c r="F49" s="211"/>
      <c r="G49" s="78"/>
      <c r="H49" s="53">
        <v>43</v>
      </c>
      <c r="I49" s="53">
        <f>'REKOD PRESTASI MURID'!B54</f>
        <v>0</v>
      </c>
      <c r="J49" s="53" t="str">
        <f t="shared" si="2"/>
        <v/>
      </c>
    </row>
    <row r="50" spans="1:10" s="46" customFormat="1">
      <c r="A50" s="78"/>
      <c r="B50" s="78"/>
      <c r="C50" s="78"/>
      <c r="D50" s="78"/>
      <c r="E50" s="78"/>
      <c r="F50" s="78"/>
      <c r="G50" s="78"/>
      <c r="H50" s="53">
        <v>44</v>
      </c>
      <c r="I50" s="53">
        <f>'REKOD PRESTASI MURID'!B55</f>
        <v>0</v>
      </c>
      <c r="J50" s="53" t="str">
        <f t="shared" si="2"/>
        <v/>
      </c>
    </row>
    <row r="51" spans="1:10">
      <c r="H51" s="53">
        <v>45</v>
      </c>
      <c r="I51" s="53">
        <f>'REKOD PRESTASI MURID'!B56</f>
        <v>0</v>
      </c>
      <c r="J51" s="53" t="str">
        <f t="shared" si="2"/>
        <v/>
      </c>
    </row>
    <row r="52" spans="1:10">
      <c r="H52" s="53">
        <v>46</v>
      </c>
      <c r="I52" s="53">
        <f>'REKOD PRESTASI MURID'!B57</f>
        <v>0</v>
      </c>
      <c r="J52" s="53" t="str">
        <f t="shared" si="2"/>
        <v/>
      </c>
    </row>
    <row r="53" spans="1:10">
      <c r="H53" s="53">
        <v>47</v>
      </c>
      <c r="I53" s="53">
        <f>'REKOD PRESTASI MURID'!B58</f>
        <v>0</v>
      </c>
      <c r="J53" s="53" t="str">
        <f t="shared" si="2"/>
        <v/>
      </c>
    </row>
    <row r="54" spans="1:10">
      <c r="H54" s="53">
        <v>48</v>
      </c>
      <c r="I54" s="53">
        <f>'REKOD PRESTASI MURID'!B59</f>
        <v>0</v>
      </c>
      <c r="J54" s="53" t="str">
        <f t="shared" si="2"/>
        <v/>
      </c>
    </row>
    <row r="55" spans="1:10">
      <c r="B55" s="45" t="s">
        <v>28</v>
      </c>
      <c r="F55" s="85" t="s">
        <v>28</v>
      </c>
      <c r="H55" s="53">
        <v>49</v>
      </c>
      <c r="I55" s="53">
        <f>'REKOD PRESTASI MURID'!B60</f>
        <v>0</v>
      </c>
      <c r="J55" s="53" t="str">
        <f t="shared" si="2"/>
        <v/>
      </c>
    </row>
    <row r="56" spans="1:10">
      <c r="B56" s="86" t="str">
        <f>'REKOD PRESTASI MURID'!$D$6</f>
        <v>PN. SUZILA MOHAMED</v>
      </c>
      <c r="C56" s="86"/>
      <c r="D56" s="86"/>
      <c r="E56" s="86"/>
      <c r="F56" s="147" t="str">
        <f>'REKOD PRESTASI MURID'!B70</f>
        <v>EN. TAN KAR HOCK</v>
      </c>
      <c r="H56" s="53">
        <v>50</v>
      </c>
      <c r="I56" s="53">
        <f>'REKOD PRESTASI MURID'!B61</f>
        <v>0</v>
      </c>
      <c r="J56" s="53" t="str">
        <f t="shared" si="2"/>
        <v/>
      </c>
    </row>
    <row r="57" spans="1:10">
      <c r="B57" s="45" t="s">
        <v>29</v>
      </c>
      <c r="F57" s="85" t="str">
        <f>'REKOD PRESTASI MURID'!$B$71</f>
        <v>PENGETUA</v>
      </c>
      <c r="H57" s="53">
        <v>51</v>
      </c>
      <c r="I57" s="53">
        <f>'REKOD PRESTASI MURID'!B62</f>
        <v>0</v>
      </c>
      <c r="J57" s="53" t="str">
        <f t="shared" si="2"/>
        <v/>
      </c>
    </row>
    <row r="58" spans="1:10">
      <c r="B58" s="45" t="str">
        <f>'REKOD PRESTASI MURID'!$B$72</f>
        <v>SMK SERI SELASIH</v>
      </c>
      <c r="F58" s="85" t="str">
        <f>'REKOD PRESTASI MURID'!$B$72</f>
        <v>SMK SERI SELASIH</v>
      </c>
      <c r="H58" s="53">
        <v>52</v>
      </c>
      <c r="I58" s="53">
        <f>'REKOD PRESTASI MURID'!B63</f>
        <v>0</v>
      </c>
      <c r="J58" s="53" t="str">
        <f t="shared" si="2"/>
        <v/>
      </c>
    </row>
    <row r="59" spans="1:10">
      <c r="B59" s="85"/>
      <c r="C59" s="85"/>
      <c r="D59" s="85"/>
      <c r="E59" s="85"/>
      <c r="H59" s="53">
        <v>53</v>
      </c>
      <c r="I59" s="53">
        <f>'REKOD PRESTASI MURID'!B64</f>
        <v>0</v>
      </c>
      <c r="J59" s="53" t="str">
        <f t="shared" si="2"/>
        <v/>
      </c>
    </row>
    <row r="60" spans="1:10">
      <c r="H60" s="53">
        <v>54</v>
      </c>
      <c r="I60" s="53">
        <f>'REKOD PRESTASI MURID'!B65</f>
        <v>0</v>
      </c>
      <c r="J60" s="53" t="str">
        <f t="shared" si="2"/>
        <v/>
      </c>
    </row>
    <row r="61" spans="1:10" s="45" customFormat="1">
      <c r="G61" s="87"/>
      <c r="H61" s="53">
        <v>55</v>
      </c>
      <c r="I61" s="53">
        <f>'REKOD PRESTASI MURID'!B66</f>
        <v>0</v>
      </c>
      <c r="J61" s="53" t="str">
        <f t="shared" si="2"/>
        <v/>
      </c>
    </row>
    <row r="62" spans="1:10" s="45" customFormat="1">
      <c r="G62" s="87"/>
      <c r="H62" s="53">
        <v>56</v>
      </c>
      <c r="I62" s="53">
        <f>'REKOD PRESTASI MURID'!B67</f>
        <v>0</v>
      </c>
      <c r="J62" s="53" t="str">
        <f t="shared" si="2"/>
        <v/>
      </c>
    </row>
    <row r="63" spans="1:10" s="45" customFormat="1">
      <c r="G63" s="87"/>
      <c r="H63" s="53">
        <v>57</v>
      </c>
      <c r="I63" s="53">
        <f>'REKOD PRESTASI MURID'!B68</f>
        <v>0</v>
      </c>
      <c r="J63" s="53" t="str">
        <f t="shared" si="2"/>
        <v/>
      </c>
    </row>
    <row r="64" spans="1:10" s="45" customFormat="1">
      <c r="G64" s="87"/>
      <c r="H64" s="53">
        <v>58</v>
      </c>
      <c r="I64" s="53"/>
      <c r="J64" s="53"/>
    </row>
    <row r="65" spans="4:10" s="45" customFormat="1">
      <c r="G65" s="87"/>
      <c r="H65" s="53">
        <v>59</v>
      </c>
      <c r="I65" s="53"/>
      <c r="J65" s="53"/>
    </row>
    <row r="66" spans="4:10" s="45" customFormat="1">
      <c r="D66" s="86"/>
      <c r="E66" s="86"/>
      <c r="G66" s="87"/>
      <c r="H66" s="53">
        <v>60</v>
      </c>
      <c r="I66" s="53"/>
      <c r="J66" s="53"/>
    </row>
    <row r="67" spans="4:10" s="45" customFormat="1">
      <c r="G67" s="87"/>
      <c r="H67" s="53">
        <v>61</v>
      </c>
      <c r="I67" s="53"/>
      <c r="J67" s="53"/>
    </row>
    <row r="68" spans="4:10" s="45" customFormat="1">
      <c r="G68" s="87"/>
      <c r="H68" s="53">
        <v>62</v>
      </c>
      <c r="I68" s="53"/>
      <c r="J68" s="53"/>
    </row>
    <row r="69" spans="4:10" s="45" customFormat="1">
      <c r="G69" s="87"/>
      <c r="H69" s="53">
        <v>63</v>
      </c>
      <c r="I69" s="53"/>
      <c r="J69" s="53"/>
    </row>
    <row r="70" spans="4:10" s="45" customFormat="1">
      <c r="G70" s="87"/>
      <c r="H70" s="53">
        <v>64</v>
      </c>
      <c r="I70" s="53"/>
      <c r="J70" s="53"/>
    </row>
    <row r="71" spans="4:10" s="45" customFormat="1">
      <c r="G71" s="87"/>
      <c r="H71" s="53">
        <v>65</v>
      </c>
      <c r="I71" s="53"/>
      <c r="J71" s="53"/>
    </row>
    <row r="72" spans="4:10" s="45" customFormat="1">
      <c r="G72" s="87"/>
      <c r="H72" s="53">
        <v>66</v>
      </c>
      <c r="I72" s="53"/>
      <c r="J72" s="53"/>
    </row>
    <row r="73" spans="4:10">
      <c r="H73" s="53">
        <v>67</v>
      </c>
      <c r="I73" s="53"/>
      <c r="J73" s="53"/>
    </row>
    <row r="74" spans="4:10">
      <c r="H74" s="53">
        <v>68</v>
      </c>
      <c r="I74" s="53"/>
      <c r="J74" s="53"/>
    </row>
    <row r="75" spans="4:10">
      <c r="H75" s="53">
        <v>69</v>
      </c>
      <c r="I75" s="53"/>
      <c r="J75" s="53"/>
    </row>
    <row r="76" spans="4:10">
      <c r="H76" s="90"/>
      <c r="I76" s="91"/>
      <c r="J76" s="45"/>
    </row>
    <row r="77" spans="4:10">
      <c r="H77" s="90"/>
      <c r="I77" s="91"/>
      <c r="J77" s="45"/>
    </row>
    <row r="78" spans="4:10">
      <c r="H78" s="90"/>
      <c r="I78" s="91"/>
      <c r="J78" s="45"/>
    </row>
    <row r="79" spans="4:10">
      <c r="H79" s="90"/>
      <c r="I79" s="91"/>
      <c r="J79" s="45"/>
    </row>
    <row r="80" spans="4:10">
      <c r="H80" s="90"/>
      <c r="I80" s="91"/>
      <c r="J80" s="45"/>
    </row>
    <row r="81" spans="8:10">
      <c r="H81" s="90"/>
      <c r="I81" s="91"/>
      <c r="J81" s="45"/>
    </row>
    <row r="82" spans="8:10">
      <c r="H82" s="90"/>
      <c r="I82" s="91"/>
      <c r="J82" s="45"/>
    </row>
    <row r="83" spans="8:10">
      <c r="H83" s="90"/>
      <c r="I83" s="91"/>
      <c r="J83" s="45"/>
    </row>
    <row r="84" spans="8:10">
      <c r="H84" s="90"/>
      <c r="I84" s="91"/>
      <c r="J84" s="45"/>
    </row>
    <row r="85" spans="8:10">
      <c r="H85" s="90"/>
      <c r="I85" s="91"/>
      <c r="J85" s="45"/>
    </row>
    <row r="86" spans="8:10">
      <c r="H86" s="90"/>
      <c r="I86" s="45"/>
      <c r="J86" s="45"/>
    </row>
    <row r="87" spans="8:10">
      <c r="H87" s="90"/>
      <c r="I87" s="45"/>
      <c r="J87" s="45"/>
    </row>
  </sheetData>
  <mergeCells count="20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0:C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4" zoomScale="80" zoomScaleNormal="80" zoomScaleSheetLayoutView="100" workbookViewId="0">
      <selection activeCell="B143" sqref="B143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39.75" customHeight="1">
      <c r="A1" s="33" t="s">
        <v>30</v>
      </c>
      <c r="B1" s="34"/>
    </row>
    <row r="2" spans="1:9">
      <c r="A2" s="35"/>
      <c r="B2" s="36"/>
    </row>
    <row r="3" spans="1:9" ht="32.25" thickBot="1">
      <c r="A3" s="182" t="s">
        <v>25</v>
      </c>
      <c r="B3" s="183" t="s">
        <v>110</v>
      </c>
    </row>
    <row r="4" spans="1:9" ht="15.75" thickBot="1">
      <c r="A4" s="184">
        <v>1</v>
      </c>
      <c r="B4" s="185" t="s">
        <v>104</v>
      </c>
    </row>
    <row r="5" spans="1:9" ht="30.75" thickBot="1">
      <c r="A5" s="184">
        <v>2</v>
      </c>
      <c r="B5" s="185" t="s">
        <v>105</v>
      </c>
    </row>
    <row r="6" spans="1:9" ht="30.75" thickBot="1">
      <c r="A6" s="184">
        <v>3</v>
      </c>
      <c r="B6" s="185" t="s">
        <v>106</v>
      </c>
    </row>
    <row r="7" spans="1:9" ht="15.75" thickBot="1">
      <c r="A7" s="184">
        <v>4</v>
      </c>
      <c r="B7" s="185" t="s">
        <v>107</v>
      </c>
    </row>
    <row r="8" spans="1:9" ht="30.75" thickBot="1">
      <c r="A8" s="184">
        <v>5</v>
      </c>
      <c r="B8" s="185" t="s">
        <v>108</v>
      </c>
    </row>
    <row r="9" spans="1:9" ht="30.75" thickBot="1">
      <c r="A9" s="184">
        <v>6</v>
      </c>
      <c r="B9" s="185" t="s">
        <v>109</v>
      </c>
    </row>
    <row r="10" spans="1:9">
      <c r="A10" s="35"/>
      <c r="B10" s="36"/>
    </row>
    <row r="11" spans="1:9" ht="32.25" thickBot="1">
      <c r="A11" s="186" t="s">
        <v>25</v>
      </c>
      <c r="B11" s="183" t="s">
        <v>117</v>
      </c>
    </row>
    <row r="12" spans="1:9" ht="15.75" thickBot="1">
      <c r="A12" s="184">
        <v>1</v>
      </c>
      <c r="B12" s="185" t="s">
        <v>111</v>
      </c>
    </row>
    <row r="13" spans="1:9" ht="15.75" thickBot="1">
      <c r="A13" s="184">
        <v>2</v>
      </c>
      <c r="B13" s="185" t="s">
        <v>112</v>
      </c>
    </row>
    <row r="14" spans="1:9" ht="15.75" thickBot="1">
      <c r="A14" s="184">
        <v>3</v>
      </c>
      <c r="B14" s="185" t="s">
        <v>113</v>
      </c>
    </row>
    <row r="15" spans="1:9" ht="15.75" thickBot="1">
      <c r="A15" s="184">
        <v>4</v>
      </c>
      <c r="B15" s="185" t="s">
        <v>114</v>
      </c>
      <c r="I15" s="39"/>
    </row>
    <row r="16" spans="1:9" ht="30.75" thickBot="1">
      <c r="A16" s="184">
        <v>5</v>
      </c>
      <c r="B16" s="185" t="s">
        <v>115</v>
      </c>
    </row>
    <row r="17" spans="1:2" ht="30.75" thickBot="1">
      <c r="A17" s="184">
        <v>6</v>
      </c>
      <c r="B17" s="185" t="s">
        <v>116</v>
      </c>
    </row>
    <row r="18" spans="1:2">
      <c r="A18" s="35"/>
      <c r="B18" s="36"/>
    </row>
    <row r="19" spans="1:2" ht="32.25" thickBot="1">
      <c r="A19" s="186" t="s">
        <v>25</v>
      </c>
      <c r="B19" s="183" t="s">
        <v>124</v>
      </c>
    </row>
    <row r="20" spans="1:2" ht="15.75" thickBot="1">
      <c r="A20" s="184">
        <v>1</v>
      </c>
      <c r="B20" s="185" t="s">
        <v>118</v>
      </c>
    </row>
    <row r="21" spans="1:2" ht="15.75" thickBot="1">
      <c r="A21" s="184">
        <v>2</v>
      </c>
      <c r="B21" s="185" t="s">
        <v>119</v>
      </c>
    </row>
    <row r="22" spans="1:2" ht="15.75" thickBot="1">
      <c r="A22" s="184">
        <v>3</v>
      </c>
      <c r="B22" s="185" t="s">
        <v>120</v>
      </c>
    </row>
    <row r="23" spans="1:2" ht="15.75" thickBot="1">
      <c r="A23" s="184">
        <v>4</v>
      </c>
      <c r="B23" s="185" t="s">
        <v>121</v>
      </c>
    </row>
    <row r="24" spans="1:2" ht="30.75" thickBot="1">
      <c r="A24" s="184">
        <v>5</v>
      </c>
      <c r="B24" s="185" t="s">
        <v>122</v>
      </c>
    </row>
    <row r="25" spans="1:2" ht="30.75" thickBot="1">
      <c r="A25" s="184">
        <v>6</v>
      </c>
      <c r="B25" s="185" t="s">
        <v>123</v>
      </c>
    </row>
    <row r="26" spans="1:2"/>
    <row r="27" spans="1:2">
      <c r="B27" s="40"/>
    </row>
    <row r="28" spans="1:2" ht="30" hidden="1">
      <c r="A28" s="38" t="s">
        <v>25</v>
      </c>
      <c r="B28" s="41"/>
    </row>
    <row r="29" spans="1:2" hidden="1">
      <c r="A29" s="37">
        <v>1</v>
      </c>
      <c r="B29" s="42"/>
    </row>
    <row r="30" spans="1:2" hidden="1">
      <c r="A30" s="37">
        <v>2</v>
      </c>
      <c r="B30" s="42"/>
    </row>
    <row r="31" spans="1:2" hidden="1">
      <c r="A31" s="37">
        <v>3</v>
      </c>
      <c r="B31" s="42"/>
    </row>
    <row r="32" spans="1:2" hidden="1">
      <c r="A32" s="37">
        <v>4</v>
      </c>
      <c r="B32" s="42"/>
    </row>
    <row r="33" spans="1:2" hidden="1">
      <c r="A33" s="37">
        <v>5</v>
      </c>
      <c r="B33" s="42"/>
    </row>
    <row r="34" spans="1:2" hidden="1">
      <c r="A34" s="37">
        <v>6</v>
      </c>
      <c r="B34" s="42"/>
    </row>
    <row r="35" spans="1:2" hidden="1">
      <c r="B35" s="40"/>
    </row>
    <row r="36" spans="1:2" ht="30" hidden="1">
      <c r="A36" s="38" t="s">
        <v>25</v>
      </c>
      <c r="B36" s="41"/>
    </row>
    <row r="37" spans="1:2" hidden="1">
      <c r="A37" s="37">
        <v>1</v>
      </c>
      <c r="B37" s="42"/>
    </row>
    <row r="38" spans="1:2" hidden="1">
      <c r="A38" s="37">
        <v>2</v>
      </c>
      <c r="B38" s="42"/>
    </row>
    <row r="39" spans="1:2" hidden="1">
      <c r="A39" s="37">
        <v>3</v>
      </c>
      <c r="B39" s="42"/>
    </row>
    <row r="40" spans="1:2" hidden="1">
      <c r="A40" s="37">
        <v>4</v>
      </c>
      <c r="B40" s="42"/>
    </row>
    <row r="41" spans="1:2" hidden="1">
      <c r="A41" s="37">
        <v>5</v>
      </c>
      <c r="B41" s="42"/>
    </row>
    <row r="42" spans="1:2" hidden="1">
      <c r="A42" s="37">
        <v>6</v>
      </c>
      <c r="B42" s="42"/>
    </row>
    <row r="43" spans="1:2" hidden="1">
      <c r="B43" s="40"/>
    </row>
    <row r="44" spans="1:2" ht="30" hidden="1">
      <c r="A44" s="38" t="s">
        <v>25</v>
      </c>
      <c r="B44" s="41"/>
    </row>
    <row r="45" spans="1:2" hidden="1">
      <c r="A45" s="37">
        <v>1</v>
      </c>
      <c r="B45" s="42"/>
    </row>
    <row r="46" spans="1:2" hidden="1">
      <c r="A46" s="37">
        <v>2</v>
      </c>
      <c r="B46" s="42"/>
    </row>
    <row r="47" spans="1:2" hidden="1">
      <c r="A47" s="37">
        <v>3</v>
      </c>
      <c r="B47" s="42"/>
    </row>
    <row r="48" spans="1:2" hidden="1">
      <c r="A48" s="37">
        <v>4</v>
      </c>
      <c r="B48" s="42"/>
    </row>
    <row r="49" spans="1:2" hidden="1">
      <c r="A49" s="37">
        <v>5</v>
      </c>
      <c r="B49" s="42"/>
    </row>
    <row r="50" spans="1:2" hidden="1">
      <c r="A50" s="37">
        <v>6</v>
      </c>
      <c r="B50" s="42"/>
    </row>
    <row r="51" spans="1:2" hidden="1">
      <c r="B51" s="40"/>
    </row>
    <row r="52" spans="1:2" ht="30" hidden="1">
      <c r="A52" s="38" t="s">
        <v>25</v>
      </c>
      <c r="B52" s="41"/>
    </row>
    <row r="53" spans="1:2" hidden="1">
      <c r="A53" s="37">
        <v>1</v>
      </c>
      <c r="B53" s="42"/>
    </row>
    <row r="54" spans="1:2" hidden="1">
      <c r="A54" s="37">
        <v>2</v>
      </c>
      <c r="B54" s="42"/>
    </row>
    <row r="55" spans="1:2" hidden="1">
      <c r="A55" s="37">
        <v>3</v>
      </c>
      <c r="B55" s="42"/>
    </row>
    <row r="56" spans="1:2" hidden="1">
      <c r="A56" s="37">
        <v>4</v>
      </c>
      <c r="B56" s="42"/>
    </row>
    <row r="57" spans="1:2" hidden="1">
      <c r="A57" s="37">
        <v>5</v>
      </c>
      <c r="B57" s="42"/>
    </row>
    <row r="58" spans="1:2" hidden="1">
      <c r="A58" s="37">
        <v>6</v>
      </c>
      <c r="B58" s="42"/>
    </row>
    <row r="59" spans="1:2" hidden="1">
      <c r="B59" s="40"/>
    </row>
    <row r="60" spans="1:2" ht="30" hidden="1">
      <c r="A60" s="38" t="s">
        <v>25</v>
      </c>
      <c r="B60" s="41"/>
    </row>
    <row r="61" spans="1:2" hidden="1">
      <c r="A61" s="37">
        <v>1</v>
      </c>
      <c r="B61" s="42"/>
    </row>
    <row r="62" spans="1:2" hidden="1">
      <c r="A62" s="37">
        <v>2</v>
      </c>
      <c r="B62" s="42"/>
    </row>
    <row r="63" spans="1:2" hidden="1">
      <c r="A63" s="37">
        <v>3</v>
      </c>
      <c r="B63" s="42"/>
    </row>
    <row r="64" spans="1:2" hidden="1">
      <c r="A64" s="37">
        <v>4</v>
      </c>
      <c r="B64" s="42"/>
    </row>
    <row r="65" spans="1:2" hidden="1">
      <c r="A65" s="37">
        <v>5</v>
      </c>
      <c r="B65" s="42"/>
    </row>
    <row r="66" spans="1:2" hidden="1">
      <c r="A66" s="37">
        <v>6</v>
      </c>
      <c r="B66" s="42"/>
    </row>
    <row r="67" spans="1:2" hidden="1">
      <c r="B67" s="40"/>
    </row>
    <row r="68" spans="1:2" ht="30" hidden="1">
      <c r="A68" s="38" t="s">
        <v>25</v>
      </c>
      <c r="B68" s="41"/>
    </row>
    <row r="69" spans="1:2" hidden="1">
      <c r="A69" s="37">
        <v>1</v>
      </c>
      <c r="B69" s="42"/>
    </row>
    <row r="70" spans="1:2" hidden="1">
      <c r="A70" s="37">
        <v>2</v>
      </c>
      <c r="B70" s="42"/>
    </row>
    <row r="71" spans="1:2" hidden="1">
      <c r="A71" s="37">
        <v>3</v>
      </c>
      <c r="B71" s="42"/>
    </row>
    <row r="72" spans="1:2" hidden="1">
      <c r="A72" s="37">
        <v>4</v>
      </c>
      <c r="B72" s="42"/>
    </row>
    <row r="73" spans="1:2" hidden="1">
      <c r="A73" s="37">
        <v>5</v>
      </c>
      <c r="B73" s="42"/>
    </row>
    <row r="74" spans="1:2" hidden="1">
      <c r="A74" s="37">
        <v>6</v>
      </c>
      <c r="B74" s="42"/>
    </row>
    <row r="75" spans="1:2" hidden="1">
      <c r="B75" s="40"/>
    </row>
    <row r="76" spans="1:2" ht="30" hidden="1">
      <c r="A76" s="38" t="s">
        <v>25</v>
      </c>
      <c r="B76" s="41"/>
    </row>
    <row r="77" spans="1:2" hidden="1">
      <c r="A77" s="37">
        <v>1</v>
      </c>
      <c r="B77" s="42"/>
    </row>
    <row r="78" spans="1:2" hidden="1">
      <c r="A78" s="37">
        <v>2</v>
      </c>
      <c r="B78" s="42"/>
    </row>
    <row r="79" spans="1:2" hidden="1">
      <c r="A79" s="37">
        <v>3</v>
      </c>
      <c r="B79" s="42"/>
    </row>
    <row r="80" spans="1:2" hidden="1">
      <c r="A80" s="37">
        <v>4</v>
      </c>
      <c r="B80" s="42"/>
    </row>
    <row r="81" spans="1:2" hidden="1">
      <c r="A81" s="37">
        <v>5</v>
      </c>
      <c r="B81" s="42"/>
    </row>
    <row r="82" spans="1:2" hidden="1">
      <c r="A82" s="37">
        <v>6</v>
      </c>
      <c r="B82" s="42"/>
    </row>
    <row r="83" spans="1:2" hidden="1">
      <c r="B83" s="40"/>
    </row>
    <row r="84" spans="1:2" ht="30" hidden="1">
      <c r="A84" s="38" t="s">
        <v>25</v>
      </c>
      <c r="B84" s="41"/>
    </row>
    <row r="85" spans="1:2" hidden="1">
      <c r="A85" s="37">
        <v>1</v>
      </c>
      <c r="B85" s="42"/>
    </row>
    <row r="86" spans="1:2" hidden="1">
      <c r="A86" s="37">
        <v>2</v>
      </c>
      <c r="B86" s="42"/>
    </row>
    <row r="87" spans="1:2" hidden="1">
      <c r="A87" s="37">
        <v>3</v>
      </c>
      <c r="B87" s="42"/>
    </row>
    <row r="88" spans="1:2" hidden="1">
      <c r="A88" s="37">
        <v>4</v>
      </c>
      <c r="B88" s="42"/>
    </row>
    <row r="89" spans="1:2" hidden="1">
      <c r="A89" s="37">
        <v>5</v>
      </c>
      <c r="B89" s="42"/>
    </row>
    <row r="90" spans="1:2" hidden="1">
      <c r="A90" s="37">
        <v>6</v>
      </c>
      <c r="B90" s="42"/>
    </row>
    <row r="91" spans="1:2" hidden="1">
      <c r="B91" s="40"/>
    </row>
    <row r="92" spans="1:2" ht="15" hidden="1">
      <c r="A92" s="43" t="s">
        <v>25</v>
      </c>
      <c r="B92" s="41"/>
    </row>
    <row r="93" spans="1:2" hidden="1">
      <c r="A93" s="37">
        <v>1</v>
      </c>
      <c r="B93" s="42"/>
    </row>
    <row r="94" spans="1:2" hidden="1">
      <c r="A94" s="37">
        <v>2</v>
      </c>
      <c r="B94" s="42"/>
    </row>
    <row r="95" spans="1:2" hidden="1">
      <c r="A95" s="37">
        <v>3</v>
      </c>
      <c r="B95" s="42"/>
    </row>
    <row r="96" spans="1:2" hidden="1">
      <c r="A96" s="37">
        <v>4</v>
      </c>
      <c r="B96" s="42"/>
    </row>
    <row r="97" spans="1:2" hidden="1">
      <c r="A97" s="37">
        <v>5</v>
      </c>
      <c r="B97" s="42"/>
    </row>
    <row r="98" spans="1:2" hidden="1">
      <c r="A98" s="37">
        <v>6</v>
      </c>
      <c r="B98" s="42"/>
    </row>
    <row r="99" spans="1:2" hidden="1">
      <c r="B99" s="40"/>
    </row>
    <row r="100" spans="1:2" ht="15" hidden="1">
      <c r="A100" s="43" t="s">
        <v>25</v>
      </c>
      <c r="B100" s="41"/>
    </row>
    <row r="101" spans="1:2" hidden="1">
      <c r="A101" s="37">
        <v>1</v>
      </c>
      <c r="B101" s="42"/>
    </row>
    <row r="102" spans="1:2" hidden="1">
      <c r="A102" s="37">
        <v>2</v>
      </c>
      <c r="B102" s="42"/>
    </row>
    <row r="103" spans="1:2" hidden="1">
      <c r="A103" s="37">
        <v>3</v>
      </c>
      <c r="B103" s="42"/>
    </row>
    <row r="104" spans="1:2" hidden="1">
      <c r="A104" s="37">
        <v>4</v>
      </c>
      <c r="B104" s="42"/>
    </row>
    <row r="105" spans="1:2" hidden="1">
      <c r="A105" s="37">
        <v>5</v>
      </c>
      <c r="B105" s="42"/>
    </row>
    <row r="106" spans="1:2" hidden="1">
      <c r="A106" s="37">
        <v>6</v>
      </c>
      <c r="B106" s="42"/>
    </row>
    <row r="107" spans="1:2" hidden="1">
      <c r="B107" s="40"/>
    </row>
    <row r="108" spans="1:2" ht="15" hidden="1">
      <c r="A108" s="43" t="s">
        <v>25</v>
      </c>
      <c r="B108" s="41"/>
    </row>
    <row r="109" spans="1:2" hidden="1">
      <c r="A109" s="37">
        <v>1</v>
      </c>
      <c r="B109" s="42"/>
    </row>
    <row r="110" spans="1:2" hidden="1">
      <c r="A110" s="37">
        <v>2</v>
      </c>
      <c r="B110" s="42"/>
    </row>
    <row r="111" spans="1:2" hidden="1">
      <c r="A111" s="37">
        <v>3</v>
      </c>
      <c r="B111" s="42"/>
    </row>
    <row r="112" spans="1:2" hidden="1">
      <c r="A112" s="37">
        <v>4</v>
      </c>
      <c r="B112" s="42"/>
    </row>
    <row r="113" spans="1:2" hidden="1">
      <c r="A113" s="37">
        <v>5</v>
      </c>
      <c r="B113" s="42"/>
    </row>
    <row r="114" spans="1:2" hidden="1">
      <c r="A114" s="37">
        <v>6</v>
      </c>
      <c r="B114" s="42"/>
    </row>
    <row r="115" spans="1:2" hidden="1">
      <c r="B115" s="40"/>
    </row>
    <row r="116" spans="1:2" ht="15" hidden="1">
      <c r="A116" s="43" t="s">
        <v>25</v>
      </c>
      <c r="B116" s="41"/>
    </row>
    <row r="117" spans="1:2" hidden="1">
      <c r="A117" s="37">
        <v>1</v>
      </c>
      <c r="B117" s="42"/>
    </row>
    <row r="118" spans="1:2" hidden="1">
      <c r="A118" s="37">
        <v>2</v>
      </c>
      <c r="B118" s="42"/>
    </row>
    <row r="119" spans="1:2" hidden="1">
      <c r="A119" s="37">
        <v>3</v>
      </c>
      <c r="B119" s="42"/>
    </row>
    <row r="120" spans="1:2" hidden="1">
      <c r="A120" s="37">
        <v>4</v>
      </c>
      <c r="B120" s="42"/>
    </row>
    <row r="121" spans="1:2" hidden="1">
      <c r="A121" s="37">
        <v>5</v>
      </c>
      <c r="B121" s="42"/>
    </row>
    <row r="122" spans="1:2" hidden="1">
      <c r="A122" s="37">
        <v>6</v>
      </c>
      <c r="B122" s="42"/>
    </row>
    <row r="123" spans="1:2" hidden="1"/>
    <row r="124" spans="1:2" ht="15" hidden="1">
      <c r="A124" s="43" t="s">
        <v>25</v>
      </c>
      <c r="B124" s="41"/>
    </row>
    <row r="125" spans="1:2" hidden="1">
      <c r="A125" s="37">
        <v>1</v>
      </c>
      <c r="B125" s="42"/>
    </row>
    <row r="126" spans="1:2" hidden="1">
      <c r="A126" s="37">
        <v>2</v>
      </c>
      <c r="B126" s="42"/>
    </row>
    <row r="127" spans="1:2" hidden="1">
      <c r="A127" s="37">
        <v>3</v>
      </c>
      <c r="B127" s="42"/>
    </row>
    <row r="128" spans="1:2" hidden="1">
      <c r="A128" s="37">
        <v>4</v>
      </c>
      <c r="B128" s="42"/>
    </row>
    <row r="129" spans="1:2" hidden="1">
      <c r="A129" s="37">
        <v>5</v>
      </c>
      <c r="B129" s="42"/>
    </row>
    <row r="130" spans="1:2" hidden="1">
      <c r="A130" s="37">
        <v>6</v>
      </c>
      <c r="B130" s="42"/>
    </row>
    <row r="131" spans="1:2"/>
    <row r="132" spans="1:2" ht="31.5">
      <c r="A132" s="186" t="s">
        <v>25</v>
      </c>
      <c r="B132" s="187" t="s">
        <v>48</v>
      </c>
    </row>
    <row r="133" spans="1:2" ht="15">
      <c r="A133" s="184">
        <v>1</v>
      </c>
      <c r="B133" s="188" t="s">
        <v>125</v>
      </c>
    </row>
    <row r="134" spans="1:2" ht="15">
      <c r="A134" s="184">
        <v>2</v>
      </c>
      <c r="B134" s="188" t="s">
        <v>126</v>
      </c>
    </row>
    <row r="135" spans="1:2" ht="15">
      <c r="A135" s="184">
        <v>3</v>
      </c>
      <c r="B135" s="188" t="s">
        <v>127</v>
      </c>
    </row>
    <row r="136" spans="1:2" ht="15">
      <c r="A136" s="184">
        <v>4</v>
      </c>
      <c r="B136" s="188" t="s">
        <v>128</v>
      </c>
    </row>
    <row r="137" spans="1:2" ht="15">
      <c r="A137" s="184">
        <v>5</v>
      </c>
      <c r="B137" s="188" t="s">
        <v>129</v>
      </c>
    </row>
    <row r="138" spans="1:2" ht="30">
      <c r="A138" s="184">
        <v>6</v>
      </c>
      <c r="B138" s="188" t="s">
        <v>130</v>
      </c>
    </row>
    <row r="139" spans="1:2"/>
    <row r="140" spans="1:2"/>
    <row r="141" spans="1:2"/>
    <row r="142" spans="1:2"/>
    <row r="143" spans="1:2"/>
    <row r="144" spans="1: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zoomScale="80" zoomScaleNormal="80" zoomScaleSheetLayoutView="70" workbookViewId="0">
      <selection activeCell="Q22" sqref="Q22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36" t="str">
        <f>'REKOD PRESTASI MURID'!A7</f>
        <v>SEJARAH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23" ht="15.95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</row>
    <row r="3" spans="1:23" ht="15.95" customHeight="1">
      <c r="A3" s="174"/>
      <c r="B3" s="174"/>
      <c r="C3" s="174"/>
      <c r="D3" s="174"/>
      <c r="E3" s="174"/>
      <c r="F3" s="174"/>
      <c r="G3" s="174"/>
      <c r="H3" s="176" t="s">
        <v>87</v>
      </c>
      <c r="I3" s="175" t="str">
        <f>'REKOD PRESTASI MURID'!D1</f>
        <v>SMK SERI SELASIH</v>
      </c>
      <c r="J3" s="174"/>
      <c r="K3" s="174"/>
      <c r="L3" s="176" t="s">
        <v>88</v>
      </c>
      <c r="M3" s="175" t="str">
        <f>'REKOD PRESTASI MURID'!D6</f>
        <v>PN. SUZILA MOHAMED</v>
      </c>
      <c r="N3" s="174"/>
      <c r="O3" s="174"/>
      <c r="P3" s="174"/>
      <c r="Q3" s="174"/>
    </row>
    <row r="4" spans="1:23" ht="15.95" customHeight="1">
      <c r="A4" s="174"/>
      <c r="B4" s="174"/>
      <c r="C4" s="174"/>
      <c r="D4" s="174"/>
      <c r="E4" s="174"/>
      <c r="F4" s="174"/>
      <c r="G4" s="174"/>
      <c r="H4" s="176" t="s">
        <v>19</v>
      </c>
      <c r="I4" s="175" t="str">
        <f>'REKOD PRESTASI MURID'!D7</f>
        <v>TINGKATAN 4 USAHA</v>
      </c>
      <c r="J4" s="174"/>
      <c r="K4" s="174"/>
      <c r="L4" s="174"/>
      <c r="M4" s="174"/>
      <c r="N4" s="174"/>
      <c r="O4" s="174"/>
      <c r="P4" s="174"/>
      <c r="Q4" s="174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WARISAN NEGARA BANGSA</v>
      </c>
      <c r="C6" s="6"/>
      <c r="D6" s="6"/>
      <c r="E6" s="6"/>
      <c r="F6" s="6"/>
      <c r="G6" s="6"/>
      <c r="H6" s="7"/>
      <c r="I6" s="4"/>
      <c r="J6" s="5" t="str">
        <f>'REKOD PRESTASI MURID'!F11</f>
        <v>PERJUANGAN RAKYAT KE ARAH KEMERDEKAAN TANAH AIR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25</v>
      </c>
      <c r="C7" s="10" t="s">
        <v>31</v>
      </c>
      <c r="D7" s="10" t="s">
        <v>32</v>
      </c>
      <c r="E7" s="10" t="s">
        <v>33</v>
      </c>
      <c r="F7" s="10" t="s">
        <v>84</v>
      </c>
      <c r="G7" s="10" t="s">
        <v>85</v>
      </c>
      <c r="H7" s="10" t="s">
        <v>86</v>
      </c>
      <c r="I7" s="8"/>
      <c r="J7" s="9" t="s">
        <v>25</v>
      </c>
      <c r="K7" s="10" t="s">
        <v>31</v>
      </c>
      <c r="L7" s="10" t="s">
        <v>32</v>
      </c>
      <c r="M7" s="10" t="s">
        <v>33</v>
      </c>
      <c r="N7" s="10" t="s">
        <v>84</v>
      </c>
      <c r="O7" s="10" t="s">
        <v>85</v>
      </c>
      <c r="P7" s="10" t="s">
        <v>86</v>
      </c>
      <c r="Q7" s="8"/>
    </row>
    <row r="8" spans="1:23">
      <c r="A8" s="8"/>
      <c r="B8" s="11" t="s">
        <v>37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1</v>
      </c>
      <c r="G8" s="11">
        <f>COUNTIF('REKOD PRESTASI MURID'!$E$12:$E$65,5)</f>
        <v>5</v>
      </c>
      <c r="H8" s="11">
        <f>COUNTIF('REKOD PRESTASI MURID'!$E$12:$E$65,6)</f>
        <v>0</v>
      </c>
      <c r="I8" s="8"/>
      <c r="J8" s="11" t="s">
        <v>37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0</v>
      </c>
      <c r="N8" s="11">
        <f>COUNTIF('REKOD PRESTASI MURID'!$F$12:$F$65,4)</f>
        <v>0</v>
      </c>
      <c r="O8" s="11">
        <f>COUNTIF('REKOD PRESTASI MURID'!$F$12:$F$65,5)</f>
        <v>6</v>
      </c>
      <c r="P8" s="11">
        <f>COUNTIF('REKOD PRESTASI MURID'!$F$12:$F$65,6)</f>
        <v>0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38</v>
      </c>
      <c r="G21" s="16">
        <f>SUM(C8:H8)</f>
        <v>6</v>
      </c>
      <c r="H21" s="15" t="s">
        <v>39</v>
      </c>
      <c r="I21" s="8"/>
      <c r="J21" s="8"/>
      <c r="K21" s="8"/>
      <c r="L21" s="8"/>
      <c r="M21" s="8"/>
      <c r="N21" s="15" t="s">
        <v>38</v>
      </c>
      <c r="O21" s="16">
        <f>SUM(K8:P8)</f>
        <v>6</v>
      </c>
      <c r="P21" s="15" t="s">
        <v>39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KEMERDEKAAN PERSEKUTUAN TANAH MELAYU</v>
      </c>
      <c r="C24" s="18"/>
      <c r="D24" s="18"/>
      <c r="E24" s="18"/>
      <c r="F24" s="18"/>
      <c r="G24" s="18"/>
      <c r="H24" s="7"/>
      <c r="I24" s="4"/>
      <c r="J24" s="28" t="s">
        <v>11</v>
      </c>
      <c r="K24" s="29"/>
      <c r="L24" s="29"/>
      <c r="M24" s="29"/>
      <c r="N24" s="29"/>
      <c r="O24" s="29"/>
      <c r="P24" s="30"/>
      <c r="Q24" s="6"/>
    </row>
    <row r="25" spans="1:17">
      <c r="A25" s="8"/>
      <c r="B25" s="9" t="s">
        <v>25</v>
      </c>
      <c r="C25" s="10" t="s">
        <v>31</v>
      </c>
      <c r="D25" s="10" t="s">
        <v>32</v>
      </c>
      <c r="E25" s="10" t="s">
        <v>33</v>
      </c>
      <c r="F25" s="10" t="s">
        <v>84</v>
      </c>
      <c r="G25" s="10" t="s">
        <v>85</v>
      </c>
      <c r="H25" s="10" t="s">
        <v>86</v>
      </c>
      <c r="I25" s="8"/>
      <c r="J25" s="9" t="s">
        <v>25</v>
      </c>
      <c r="K25" s="10" t="s">
        <v>31</v>
      </c>
      <c r="L25" s="10" t="s">
        <v>32</v>
      </c>
      <c r="M25" s="10" t="s">
        <v>33</v>
      </c>
      <c r="N25" s="10" t="s">
        <v>34</v>
      </c>
      <c r="O25" s="10" t="s">
        <v>35</v>
      </c>
      <c r="P25" s="10" t="s">
        <v>36</v>
      </c>
      <c r="Q25" s="8"/>
    </row>
    <row r="26" spans="1:17">
      <c r="A26" s="8"/>
      <c r="B26" s="11" t="s">
        <v>37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0</v>
      </c>
      <c r="F26" s="11">
        <f>COUNTIF('REKOD PRESTASI MURID'!$G$12:$G$65,4)</f>
        <v>0</v>
      </c>
      <c r="G26" s="11">
        <f>COUNTIF('REKOD PRESTASI MURID'!$G$12:$G$65,5)</f>
        <v>5</v>
      </c>
      <c r="H26" s="11">
        <f>COUNTIF('REKOD PRESTASI MURID'!$G$12:$G$65,6)</f>
        <v>1</v>
      </c>
      <c r="I26" s="8"/>
      <c r="J26" s="11" t="s">
        <v>37</v>
      </c>
      <c r="K26" s="11">
        <f>COUNTIF('REKOD PRESTASI MURID'!$AD$12:$AD$65,1)</f>
        <v>0</v>
      </c>
      <c r="L26" s="11">
        <f>COUNTIF('REKOD PRESTASI MURID'!$AD$12:$AD$65,2)</f>
        <v>0</v>
      </c>
      <c r="M26" s="11">
        <f>COUNTIF('REKOD PRESTASI MURID'!$AD$12:$AD$65,3)</f>
        <v>0</v>
      </c>
      <c r="N26" s="11">
        <f>COUNTIF('REKOD PRESTASI MURID'!$AD$12:$AD$65,4)</f>
        <v>0</v>
      </c>
      <c r="O26" s="11">
        <f>COUNTIF('REKOD PRESTASI MURID'!$AD$12:$AD$65,5)</f>
        <v>6</v>
      </c>
      <c r="P26" s="11">
        <f>COUNTIF('REKOD PRESTASI MURID'!$AD$12:$AD$65,6)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4"/>
      <c r="K27" s="19"/>
      <c r="L27" s="19"/>
      <c r="M27" s="19"/>
      <c r="N27" s="19"/>
      <c r="O27" s="19"/>
      <c r="P27" s="165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38</v>
      </c>
      <c r="G39" s="16">
        <f>SUM(C26:H26)</f>
        <v>6</v>
      </c>
      <c r="H39" s="15" t="s">
        <v>39</v>
      </c>
      <c r="I39" s="14"/>
      <c r="J39" s="19"/>
      <c r="K39" s="19"/>
      <c r="L39" s="19"/>
      <c r="M39" s="19"/>
      <c r="N39" s="15" t="s">
        <v>38</v>
      </c>
      <c r="O39" s="16">
        <f>SUM(K26:P26)</f>
        <v>6</v>
      </c>
      <c r="P39" s="15" t="s">
        <v>39</v>
      </c>
      <c r="Q39" s="8"/>
    </row>
    <row r="40" spans="1:17" hidden="1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5</v>
      </c>
      <c r="C41" s="6"/>
      <c r="D41" s="6"/>
      <c r="E41" s="6"/>
      <c r="F41" s="6"/>
      <c r="G41" s="6"/>
      <c r="H41" s="7"/>
      <c r="I41" s="4"/>
      <c r="J41" s="5">
        <f>'REKOD PRESTASI MURID'!J11</f>
        <v>6</v>
      </c>
      <c r="K41" s="6"/>
      <c r="L41" s="6"/>
      <c r="M41" s="6"/>
      <c r="N41" s="6"/>
      <c r="O41" s="6"/>
      <c r="P41" s="7"/>
      <c r="Q41" s="8"/>
    </row>
    <row r="42" spans="1:17" hidden="1">
      <c r="A42" s="8"/>
      <c r="B42" s="9" t="s">
        <v>25</v>
      </c>
      <c r="C42" s="10" t="s">
        <v>31</v>
      </c>
      <c r="D42" s="10" t="s">
        <v>32</v>
      </c>
      <c r="E42" s="10" t="s">
        <v>33</v>
      </c>
      <c r="F42" s="10" t="s">
        <v>84</v>
      </c>
      <c r="G42" s="10" t="s">
        <v>85</v>
      </c>
      <c r="H42" s="10" t="s">
        <v>86</v>
      </c>
      <c r="I42" s="8"/>
      <c r="J42" s="9" t="s">
        <v>25</v>
      </c>
      <c r="K42" s="10" t="s">
        <v>31</v>
      </c>
      <c r="L42" s="10" t="s">
        <v>32</v>
      </c>
      <c r="M42" s="10" t="s">
        <v>33</v>
      </c>
      <c r="N42" s="10" t="s">
        <v>84</v>
      </c>
      <c r="O42" s="10" t="s">
        <v>85</v>
      </c>
      <c r="P42" s="10" t="s">
        <v>86</v>
      </c>
      <c r="Q42" s="8"/>
    </row>
    <row r="43" spans="1:17" hidden="1">
      <c r="A43" s="8"/>
      <c r="B43" s="11" t="s">
        <v>37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MURID'!$I$12:$I$65,3)</f>
        <v>0</v>
      </c>
      <c r="G43" s="11">
        <f>COUNTIF('REKOD PRESTASI MURID'!$I$12:$I$65,3)</f>
        <v>0</v>
      </c>
      <c r="H43" s="11">
        <f>COUNTIF('REKOD PRESTASI MURID'!$I$12:$I$65,3)</f>
        <v>0</v>
      </c>
      <c r="I43" s="8"/>
      <c r="J43" s="11" t="s">
        <v>37</v>
      </c>
      <c r="K43" s="11">
        <f>COUNTIF('REKOD PRESTASI MURID'!$H$12:$H$65,1)</f>
        <v>0</v>
      </c>
      <c r="L43" s="11">
        <f>COUNTIF('REKOD PRESTASI MURID'!$H$12:$H$65,2)</f>
        <v>0</v>
      </c>
      <c r="M43" s="11">
        <f>COUNTIF('REKOD PRESTASI MURID'!$H$12:$H$65,3)</f>
        <v>0</v>
      </c>
      <c r="N43" s="11">
        <f>COUNTIF('REKOD PRESTASI MURID'!$H$12:$H$65,3)</f>
        <v>0</v>
      </c>
      <c r="O43" s="11">
        <f>COUNTIF('REKOD PRESTASI MURID'!$H$12:$H$65,3)</f>
        <v>0</v>
      </c>
      <c r="P43" s="11">
        <f>COUNTIF('REKOD PRESTASI MURID'!$H$12:$H$65,3)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38</v>
      </c>
      <c r="G56" s="16">
        <f>SUM(C43:H43)</f>
        <v>0</v>
      </c>
      <c r="H56" s="15" t="s">
        <v>39</v>
      </c>
      <c r="I56" s="8"/>
      <c r="J56" s="8"/>
      <c r="K56" s="8"/>
      <c r="L56" s="8"/>
      <c r="M56" s="8"/>
      <c r="N56" s="15" t="s">
        <v>38</v>
      </c>
      <c r="O56" s="16">
        <f>SUM(K43:P43)</f>
        <v>0</v>
      </c>
      <c r="P56" s="15" t="s">
        <v>39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7</v>
      </c>
      <c r="C59" s="18"/>
      <c r="D59" s="18"/>
      <c r="E59" s="18"/>
      <c r="F59" s="18"/>
      <c r="G59" s="18"/>
      <c r="H59" s="7"/>
      <c r="I59" s="4"/>
      <c r="J59" s="5">
        <f>'REKOD PRESTASI MURID'!L11</f>
        <v>8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25</v>
      </c>
      <c r="C60" s="10" t="s">
        <v>31</v>
      </c>
      <c r="D60" s="10" t="s">
        <v>32</v>
      </c>
      <c r="E60" s="10" t="s">
        <v>33</v>
      </c>
      <c r="F60" s="10" t="s">
        <v>34</v>
      </c>
      <c r="G60" s="10" t="s">
        <v>35</v>
      </c>
      <c r="H60" s="10" t="s">
        <v>36</v>
      </c>
      <c r="I60" s="8"/>
      <c r="J60" s="9" t="s">
        <v>25</v>
      </c>
      <c r="K60" s="10" t="s">
        <v>31</v>
      </c>
      <c r="L60" s="10" t="s">
        <v>32</v>
      </c>
      <c r="M60" s="10" t="s">
        <v>33</v>
      </c>
      <c r="N60" s="10" t="s">
        <v>34</v>
      </c>
      <c r="O60" s="10" t="s">
        <v>35</v>
      </c>
      <c r="P60" s="10" t="s">
        <v>36</v>
      </c>
      <c r="Q60" s="8"/>
    </row>
    <row r="61" spans="1:17" hidden="1">
      <c r="A61" s="8"/>
      <c r="B61" s="11" t="s">
        <v>37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37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38</v>
      </c>
      <c r="G74" s="16">
        <f>SUM(C61:H61)</f>
        <v>0</v>
      </c>
      <c r="H74" s="15" t="s">
        <v>39</v>
      </c>
      <c r="I74" s="14"/>
      <c r="J74" s="19"/>
      <c r="K74" s="19"/>
      <c r="L74" s="19"/>
      <c r="M74" s="19"/>
      <c r="N74" s="15" t="s">
        <v>38</v>
      </c>
      <c r="O74" s="16">
        <f>SUM(K61:P61)</f>
        <v>0</v>
      </c>
      <c r="P74" s="15" t="s">
        <v>39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9</v>
      </c>
      <c r="C76" s="6"/>
      <c r="D76" s="6"/>
      <c r="E76" s="6"/>
      <c r="F76" s="6"/>
      <c r="G76" s="6"/>
      <c r="H76" s="7"/>
      <c r="I76" s="4"/>
      <c r="J76" s="5">
        <f>'REKOD PRESTASI MURID'!N11</f>
        <v>10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25</v>
      </c>
      <c r="C77" s="10" t="s">
        <v>31</v>
      </c>
      <c r="D77" s="10" t="s">
        <v>32</v>
      </c>
      <c r="E77" s="10" t="s">
        <v>33</v>
      </c>
      <c r="F77" s="10" t="s">
        <v>34</v>
      </c>
      <c r="G77" s="10" t="s">
        <v>35</v>
      </c>
      <c r="H77" s="10" t="s">
        <v>36</v>
      </c>
      <c r="I77" s="8"/>
      <c r="J77" s="9" t="s">
        <v>25</v>
      </c>
      <c r="K77" s="10" t="s">
        <v>31</v>
      </c>
      <c r="L77" s="10" t="s">
        <v>32</v>
      </c>
      <c r="M77" s="10" t="s">
        <v>33</v>
      </c>
      <c r="N77" s="10" t="s">
        <v>34</v>
      </c>
      <c r="O77" s="10" t="s">
        <v>35</v>
      </c>
      <c r="P77" s="10" t="s">
        <v>36</v>
      </c>
      <c r="Q77" s="8"/>
    </row>
    <row r="78" spans="1:17" hidden="1">
      <c r="A78" s="8"/>
      <c r="B78" s="11" t="s">
        <v>37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37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38</v>
      </c>
      <c r="G91" s="16">
        <f>SUM(C78:H78)</f>
        <v>0</v>
      </c>
      <c r="H91" s="15" t="s">
        <v>39</v>
      </c>
      <c r="I91" s="8"/>
      <c r="J91" s="8"/>
      <c r="K91" s="8"/>
      <c r="L91" s="8"/>
      <c r="M91" s="8"/>
      <c r="N91" s="15" t="s">
        <v>38</v>
      </c>
      <c r="O91" s="16">
        <f>SUM(K78:P78)</f>
        <v>0</v>
      </c>
      <c r="P91" s="15" t="s">
        <v>39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11</v>
      </c>
      <c r="C94" s="18"/>
      <c r="D94" s="18"/>
      <c r="E94" s="18"/>
      <c r="F94" s="18"/>
      <c r="G94" s="18"/>
      <c r="H94" s="7"/>
      <c r="I94" s="4"/>
      <c r="J94" s="5">
        <f>'REKOD PRESTASI MURID'!P11</f>
        <v>12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25</v>
      </c>
      <c r="C95" s="10" t="s">
        <v>31</v>
      </c>
      <c r="D95" s="10" t="s">
        <v>32</v>
      </c>
      <c r="E95" s="10" t="s">
        <v>33</v>
      </c>
      <c r="F95" s="10" t="s">
        <v>34</v>
      </c>
      <c r="G95" s="10" t="s">
        <v>35</v>
      </c>
      <c r="H95" s="10" t="s">
        <v>36</v>
      </c>
      <c r="I95" s="8"/>
      <c r="J95" s="9" t="s">
        <v>25</v>
      </c>
      <c r="K95" s="10" t="s">
        <v>31</v>
      </c>
      <c r="L95" s="10" t="s">
        <v>32</v>
      </c>
      <c r="M95" s="10" t="s">
        <v>33</v>
      </c>
      <c r="N95" s="10" t="s">
        <v>34</v>
      </c>
      <c r="O95" s="10" t="s">
        <v>35</v>
      </c>
      <c r="P95" s="10" t="s">
        <v>36</v>
      </c>
      <c r="Q95" s="8"/>
    </row>
    <row r="96" spans="1:17" hidden="1">
      <c r="A96" s="8"/>
      <c r="B96" s="11" t="s">
        <v>37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37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38</v>
      </c>
      <c r="G109" s="16">
        <f>SUM(C96:H96)</f>
        <v>0</v>
      </c>
      <c r="H109" s="15" t="s">
        <v>39</v>
      </c>
      <c r="I109" s="14"/>
      <c r="J109" s="19"/>
      <c r="K109" s="19"/>
      <c r="L109" s="19"/>
      <c r="M109" s="19"/>
      <c r="N109" s="15" t="s">
        <v>38</v>
      </c>
      <c r="O109" s="16">
        <f>SUM(K96:P96)</f>
        <v>0</v>
      </c>
      <c r="P109" s="15" t="s">
        <v>39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25</v>
      </c>
      <c r="C112" s="10" t="s">
        <v>31</v>
      </c>
      <c r="D112" s="10" t="s">
        <v>32</v>
      </c>
      <c r="E112" s="10" t="s">
        <v>33</v>
      </c>
      <c r="F112" s="10" t="s">
        <v>34</v>
      </c>
      <c r="G112" s="10" t="s">
        <v>35</v>
      </c>
      <c r="H112" s="10" t="s">
        <v>36</v>
      </c>
      <c r="I112" s="8"/>
      <c r="J112" s="9" t="s">
        <v>25</v>
      </c>
      <c r="K112" s="10" t="s">
        <v>31</v>
      </c>
      <c r="L112" s="10" t="s">
        <v>32</v>
      </c>
      <c r="M112" s="10" t="s">
        <v>33</v>
      </c>
      <c r="N112" s="10" t="s">
        <v>34</v>
      </c>
      <c r="O112" s="10" t="s">
        <v>35</v>
      </c>
      <c r="P112" s="10" t="s">
        <v>36</v>
      </c>
      <c r="Q112" s="8"/>
    </row>
    <row r="113" spans="1:17" hidden="1">
      <c r="A113" s="8"/>
      <c r="B113" s="11" t="s">
        <v>37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37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38</v>
      </c>
      <c r="G126" s="16">
        <f>SUM(C113:H113)</f>
        <v>0</v>
      </c>
      <c r="H126" s="15" t="s">
        <v>39</v>
      </c>
      <c r="I126" s="8"/>
      <c r="J126" s="8"/>
      <c r="K126" s="8"/>
      <c r="L126" s="8"/>
      <c r="M126" s="8"/>
      <c r="N126" s="15" t="s">
        <v>38</v>
      </c>
      <c r="O126" s="16">
        <f>SUM(K113:P113)</f>
        <v>0</v>
      </c>
      <c r="P126" s="15" t="s">
        <v>39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40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41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25</v>
      </c>
      <c r="C130" s="10" t="s">
        <v>31</v>
      </c>
      <c r="D130" s="10" t="s">
        <v>32</v>
      </c>
      <c r="E130" s="10" t="s">
        <v>33</v>
      </c>
      <c r="F130" s="10" t="s">
        <v>34</v>
      </c>
      <c r="G130" s="10" t="s">
        <v>35</v>
      </c>
      <c r="H130" s="10" t="s">
        <v>36</v>
      </c>
      <c r="I130" s="8"/>
      <c r="J130" s="9" t="s">
        <v>25</v>
      </c>
      <c r="K130" s="10" t="s">
        <v>31</v>
      </c>
      <c r="L130" s="10" t="s">
        <v>32</v>
      </c>
      <c r="M130" s="10" t="s">
        <v>33</v>
      </c>
      <c r="N130" s="10" t="s">
        <v>34</v>
      </c>
      <c r="O130" s="10" t="s">
        <v>35</v>
      </c>
      <c r="P130" s="10" t="s">
        <v>36</v>
      </c>
      <c r="Q130" s="8"/>
    </row>
    <row r="131" spans="1:17" hidden="1">
      <c r="A131" s="8"/>
      <c r="B131" s="11" t="s">
        <v>37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37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38</v>
      </c>
      <c r="G144" s="16">
        <f>SUM(C131:H131)</f>
        <v>0</v>
      </c>
      <c r="H144" s="15" t="s">
        <v>39</v>
      </c>
      <c r="I144" s="14"/>
      <c r="J144" s="19"/>
      <c r="K144" s="19"/>
      <c r="L144" s="19"/>
      <c r="M144" s="19"/>
      <c r="N144" s="15" t="s">
        <v>38</v>
      </c>
      <c r="O144" s="16">
        <f>SUM(K131:P131)</f>
        <v>0</v>
      </c>
      <c r="P144" s="15" t="s">
        <v>39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42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43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25</v>
      </c>
      <c r="C148" s="10" t="s">
        <v>31</v>
      </c>
      <c r="D148" s="10" t="s">
        <v>32</v>
      </c>
      <c r="E148" s="10" t="s">
        <v>33</v>
      </c>
      <c r="F148" s="10" t="s">
        <v>34</v>
      </c>
      <c r="G148" s="10" t="s">
        <v>35</v>
      </c>
      <c r="H148" s="10" t="s">
        <v>36</v>
      </c>
      <c r="I148" s="8"/>
      <c r="J148" s="9" t="s">
        <v>25</v>
      </c>
      <c r="K148" s="10" t="s">
        <v>31</v>
      </c>
      <c r="L148" s="10" t="s">
        <v>32</v>
      </c>
      <c r="M148" s="10" t="s">
        <v>33</v>
      </c>
      <c r="N148" s="10" t="s">
        <v>34</v>
      </c>
      <c r="O148" s="10" t="s">
        <v>35</v>
      </c>
      <c r="P148" s="10" t="s">
        <v>36</v>
      </c>
      <c r="Q148" s="8"/>
    </row>
    <row r="149" spans="1:17" hidden="1">
      <c r="A149" s="8"/>
      <c r="B149" s="11" t="s">
        <v>37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37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38</v>
      </c>
      <c r="G162" s="16">
        <f>SUM(C149:H149)</f>
        <v>0</v>
      </c>
      <c r="H162" s="15" t="s">
        <v>39</v>
      </c>
      <c r="I162" s="8"/>
      <c r="J162" s="8"/>
      <c r="K162" s="8"/>
      <c r="L162" s="8"/>
      <c r="M162" s="8"/>
      <c r="N162" s="15" t="s">
        <v>38</v>
      </c>
      <c r="O162" s="16">
        <f>SUM(K149:P149)</f>
        <v>0</v>
      </c>
      <c r="P162" s="15" t="s">
        <v>39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44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45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25</v>
      </c>
      <c r="C166" s="10" t="s">
        <v>31</v>
      </c>
      <c r="D166" s="10" t="s">
        <v>32</v>
      </c>
      <c r="E166" s="10" t="s">
        <v>33</v>
      </c>
      <c r="F166" s="10" t="s">
        <v>34</v>
      </c>
      <c r="G166" s="10" t="s">
        <v>35</v>
      </c>
      <c r="H166" s="10" t="s">
        <v>36</v>
      </c>
      <c r="I166" s="8"/>
      <c r="J166" s="9" t="s">
        <v>25</v>
      </c>
      <c r="K166" s="10" t="s">
        <v>31</v>
      </c>
      <c r="L166" s="10" t="s">
        <v>32</v>
      </c>
      <c r="M166" s="10" t="s">
        <v>33</v>
      </c>
      <c r="N166" s="10" t="s">
        <v>34</v>
      </c>
      <c r="O166" s="10" t="s">
        <v>35</v>
      </c>
      <c r="P166" s="10" t="s">
        <v>36</v>
      </c>
      <c r="Q166" s="8"/>
    </row>
    <row r="167" spans="1:17" hidden="1">
      <c r="A167" s="8"/>
      <c r="B167" s="11" t="s">
        <v>37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37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38</v>
      </c>
      <c r="G180" s="16">
        <f>SUM(C167:H167)</f>
        <v>0</v>
      </c>
      <c r="H180" s="15" t="s">
        <v>39</v>
      </c>
      <c r="I180" s="14"/>
      <c r="J180" s="19"/>
      <c r="K180" s="19"/>
      <c r="L180" s="19"/>
      <c r="M180" s="19"/>
      <c r="N180" s="15" t="s">
        <v>38</v>
      </c>
      <c r="O180" s="16">
        <f>SUM(K167:P167)</f>
        <v>0</v>
      </c>
      <c r="P180" s="15" t="s">
        <v>39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46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47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25</v>
      </c>
      <c r="C184" s="10" t="s">
        <v>31</v>
      </c>
      <c r="D184" s="10" t="s">
        <v>32</v>
      </c>
      <c r="E184" s="10" t="s">
        <v>33</v>
      </c>
      <c r="F184" s="10" t="s">
        <v>34</v>
      </c>
      <c r="G184" s="10" t="s">
        <v>35</v>
      </c>
      <c r="H184" s="10" t="s">
        <v>36</v>
      </c>
      <c r="I184" s="8"/>
      <c r="J184" s="9" t="s">
        <v>25</v>
      </c>
      <c r="K184" s="10" t="s">
        <v>31</v>
      </c>
      <c r="L184" s="10" t="s">
        <v>32</v>
      </c>
      <c r="M184" s="10" t="s">
        <v>33</v>
      </c>
      <c r="N184" s="10" t="s">
        <v>34</v>
      </c>
      <c r="O184" s="10" t="s">
        <v>35</v>
      </c>
      <c r="P184" s="10" t="s">
        <v>36</v>
      </c>
      <c r="Q184" s="8"/>
    </row>
    <row r="185" spans="1:17" hidden="1">
      <c r="A185" s="8"/>
      <c r="B185" s="11" t="s">
        <v>37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37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38</v>
      </c>
      <c r="G198" s="16">
        <f>SUM(C185:H185)</f>
        <v>0</v>
      </c>
      <c r="H198" s="15" t="s">
        <v>39</v>
      </c>
      <c r="I198" s="14"/>
      <c r="J198" s="19"/>
      <c r="K198" s="19"/>
      <c r="L198" s="19"/>
      <c r="M198" s="19"/>
      <c r="N198" s="15" t="s">
        <v>38</v>
      </c>
      <c r="O198" s="16">
        <f>SUM(K185:P185)</f>
        <v>0</v>
      </c>
      <c r="P198" s="15" t="s">
        <v>39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3"/>
      <c r="I199" s="14"/>
      <c r="J199" s="8"/>
      <c r="K199" s="8"/>
      <c r="L199" s="8"/>
      <c r="M199" s="8"/>
      <c r="N199" s="8"/>
      <c r="O199" s="14"/>
      <c r="P199" s="163"/>
      <c r="Q199" s="14"/>
    </row>
    <row r="200" spans="1:17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 hidden="1">
      <c r="A201" s="8"/>
      <c r="B201" s="28" t="s">
        <v>11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 hidden="1">
      <c r="A202" s="8"/>
      <c r="B202" s="9" t="s">
        <v>25</v>
      </c>
      <c r="C202" s="10" t="s">
        <v>31</v>
      </c>
      <c r="D202" s="10" t="s">
        <v>32</v>
      </c>
      <c r="E202" s="10" t="s">
        <v>33</v>
      </c>
      <c r="F202" s="10" t="s">
        <v>34</v>
      </c>
      <c r="G202" s="10" t="s">
        <v>35</v>
      </c>
      <c r="H202" s="10" t="s">
        <v>36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 hidden="1">
      <c r="A203" s="8"/>
      <c r="B203" s="11" t="s">
        <v>37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6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 hidden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hidden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hidden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hidden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hidden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hidden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hidden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hidden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hidden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hidden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hidden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hidden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hidden="1">
      <c r="A216" s="8"/>
      <c r="B216" s="8"/>
      <c r="C216" s="8"/>
      <c r="D216" s="8"/>
      <c r="E216" s="8"/>
      <c r="F216" s="15" t="s">
        <v>38</v>
      </c>
      <c r="G216" s="16">
        <f>SUM(C203:H203)</f>
        <v>6</v>
      </c>
      <c r="H216" s="15" t="s">
        <v>39</v>
      </c>
      <c r="I216" s="8"/>
      <c r="J216" s="8"/>
      <c r="K216" s="8"/>
      <c r="L216" s="8"/>
      <c r="M216" s="8"/>
      <c r="N216" s="8"/>
      <c r="O216" s="8"/>
      <c r="P216" s="8"/>
      <c r="Q216" s="8"/>
    </row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2018-01-09T07:55:01Z</cp:lastPrinted>
  <dcterms:created xsi:type="dcterms:W3CDTF">2016-04-25T12:26:07Z</dcterms:created>
  <dcterms:modified xsi:type="dcterms:W3CDTF">2020-02-07T09:21:25Z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