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965" tabRatio="791" activeTab="3"/>
  </bookViews>
  <sheets>
    <sheet name="REKOD PRESTASI MURID" sheetId="1" r:id="rId1"/>
    <sheet name="LAPORAN MURID (INDIVIDU)" sheetId="2" r:id="rId2"/>
    <sheet name="DATA PERNYATAAN TAHAP PGUASAAN " sheetId="3" r:id="rId3"/>
    <sheet name="GRAF PELAPORAN" sheetId="4" r:id="rId4"/>
  </sheets>
  <definedNames>
    <definedName name="_xlnm.Print_Area" localSheetId="2">'DATA PERNYATAAN TAHAP PGUASAAN '!$A$1:$B$10</definedName>
    <definedName name="_xlnm.Print_Area" localSheetId="3">'GRAF PELAPORAN'!$A$1:$Q$326</definedName>
    <definedName name="_xlnm.Print_Area" localSheetId="1">'LAPORAN MURID (INDIVIDU)'!$A$1:$G$59</definedName>
    <definedName name="_xlnm.Print_Area" localSheetId="0">'REKOD PRESTASI MURID'!$A$1:$AD$78</definedName>
    <definedName name="_xlnm.Print_Titles" localSheetId="3">'GRAF PELAPORAN'!$1:$4</definedName>
    <definedName name="_xlnm.Print_Titles" localSheetId="0">'REKOD PRESTASI MURID'!$11:$11</definedName>
  </definedNames>
  <calcPr fullCalcOnLoad="1"/>
</workbook>
</file>

<file path=xl/sharedStrings.xml><?xml version="1.0" encoding="utf-8"?>
<sst xmlns="http://schemas.openxmlformats.org/spreadsheetml/2006/main" count="519" uniqueCount="135">
  <si>
    <t>SEKOLAH :</t>
  </si>
  <si>
    <t>ALAMAT :</t>
  </si>
  <si>
    <t>:</t>
  </si>
  <si>
    <t>PENILAIAN :</t>
  </si>
  <si>
    <t xml:space="preserve"> </t>
  </si>
  <si>
    <t>MATA PELAJARAN</t>
  </si>
  <si>
    <t>NAMA GURU MATA PELAJARAN:</t>
  </si>
  <si>
    <t>KELAS:</t>
  </si>
  <si>
    <t>BIL.</t>
  </si>
  <si>
    <t xml:space="preserve"> NAMA MURID</t>
  </si>
  <si>
    <t>NO. MY KID / NO. KAD PENGENALAN</t>
  </si>
  <si>
    <t>JANTINA</t>
  </si>
  <si>
    <t>TAHAP PENGUASAAN KESELURUHAN</t>
  </si>
  <si>
    <t>P</t>
  </si>
  <si>
    <t>L</t>
  </si>
  <si>
    <t>…………………………………………………</t>
  </si>
  <si>
    <t>PENGETUA</t>
  </si>
  <si>
    <t>NOTA : JANGAN PADAM DATA INI!</t>
  </si>
  <si>
    <t>Nama Murid</t>
  </si>
  <si>
    <t>No. MY KID</t>
  </si>
  <si>
    <t>Jantina</t>
  </si>
  <si>
    <t>Kelas</t>
  </si>
  <si>
    <t>Nama Guru</t>
  </si>
  <si>
    <t>Tarikh Pelaporan</t>
  </si>
  <si>
    <t>04  JANUARI 2015</t>
  </si>
  <si>
    <t>Tahap Penguasaan Keseluruhan</t>
  </si>
  <si>
    <t>Berikut adalah pernyataan bagi 
Tahap Penguasaan keseluruhan</t>
  </si>
  <si>
    <t>KEMAHIRAN</t>
  </si>
  <si>
    <t>TAHAP PENGUASAAN</t>
  </si>
  <si>
    <t>TAFSIRAN</t>
  </si>
  <si>
    <t>ULASAN GURU :</t>
  </si>
  <si>
    <t>…………………………………………………………………………</t>
  </si>
  <si>
    <t>GURU MATA PELAJARAN</t>
  </si>
  <si>
    <t>DATA PERNYATAAN STANDARD PRESTASI</t>
  </si>
  <si>
    <t>KESELURUHAN</t>
  </si>
  <si>
    <t>TP 1</t>
  </si>
  <si>
    <t>TP 2</t>
  </si>
  <si>
    <t xml:space="preserve"> TP 3</t>
  </si>
  <si>
    <t>TP 4</t>
  </si>
  <si>
    <t>TP  5</t>
  </si>
  <si>
    <t>TP 6</t>
  </si>
  <si>
    <t>BIL. MURID</t>
  </si>
  <si>
    <t>JUMLAH</t>
  </si>
  <si>
    <t>MURID</t>
  </si>
  <si>
    <t>S</t>
  </si>
  <si>
    <t>T</t>
  </si>
  <si>
    <t>U</t>
  </si>
  <si>
    <t>V</t>
  </si>
  <si>
    <t>W</t>
  </si>
  <si>
    <t>X</t>
  </si>
  <si>
    <t>Y</t>
  </si>
  <si>
    <t>Z</t>
  </si>
  <si>
    <t>AA</t>
  </si>
  <si>
    <t>ab</t>
  </si>
  <si>
    <t>AC</t>
  </si>
  <si>
    <t>Modul 1</t>
  </si>
  <si>
    <t>Menulis rumus Persamaan Perakaunan.</t>
  </si>
  <si>
    <t>MODUL 2</t>
  </si>
  <si>
    <t>Menyediakan jadual Carta Akaun</t>
  </si>
  <si>
    <t>Menjelaskan maksud hasil, belanja, aset, liabiliti dan ekuiti pemilik</t>
  </si>
  <si>
    <t>MODUL 3</t>
  </si>
  <si>
    <t xml:space="preserve">MODUL 1 </t>
  </si>
  <si>
    <t>Menyatakan dan menyenaraikan bentuk dan ciri-ciri setiap entiti perniagaan</t>
  </si>
  <si>
    <t>Menerangkan maksud perakaunan dan sub bidang perakaunan</t>
  </si>
  <si>
    <t>Melengkapkan Kitaran Perakaunan.</t>
  </si>
  <si>
    <t>Menganalisis penyata kewangan dari pelbagai sumber dan membanding beza item-item yang terdapat didalamnya.</t>
  </si>
  <si>
    <t>Menentukan Andaian, Prinsip dan Batasan dalam perakaunan yang dapat dikaitkan dengan sesuatu kes.</t>
  </si>
  <si>
    <t>Menghasilkan jadual perbandingan ciri-ciri dari segi milikan, sumber modal dan liabiliti setiap entiti perniagaan.</t>
  </si>
  <si>
    <t>MODUL 4</t>
  </si>
  <si>
    <t>Menyatakan maksud dan kepentingan dokumen perniagaan dan dokumen bukan sumber perniagaan Menyenaraikan dokumen sumber dan jenis diskaun.</t>
  </si>
  <si>
    <t>Menerangkan fungsi dokumen sumber, dokumen bukan sumber, diskaun niaga dan diskaun tunai serta maksud Penyata Akaun dan Penyata Bank.</t>
  </si>
  <si>
    <t>Mereka bentuk aliran dokumen antara pembeli dan penjual mengikut urutan yang betul.</t>
  </si>
  <si>
    <t>MODUL 5</t>
  </si>
  <si>
    <t>Menyenaraikan Buku Catatan Pertama.</t>
  </si>
  <si>
    <t>Menerangkan tujuan penyediaan Buku Catatan Pertama</t>
  </si>
  <si>
    <t>Melakar format Buku Catatan Pertama dan menerangkan aturan merekod urus niaga</t>
  </si>
  <si>
    <t>Mengenal pasti dan memadankan urus niaga bagi setiap Buku Catatan Pertama.</t>
  </si>
  <si>
    <t>Menghasilkan Buku Catatan Pertama dengan merekod urus niaga berdasarkan penyataan urus niaga dan
dokumen sumber menggunakan aplikasi TMK.</t>
  </si>
  <si>
    <t>MODUL 6</t>
  </si>
  <si>
    <t>MODUL 7</t>
  </si>
  <si>
    <t>MODUL 8</t>
  </si>
  <si>
    <t>MODUL 9</t>
  </si>
  <si>
    <t>Mengelaskan akaun-akaun mengikut kumpulan akaun</t>
  </si>
  <si>
    <t>Menyatakan fungsi Imbangan Duga.</t>
  </si>
  <si>
    <t>Menerangkan maksud inventori, sistem inventori berkala dan sistem inventori berterusan.</t>
  </si>
  <si>
    <t>Menyediakan kad inventori.</t>
  </si>
  <si>
    <t>Menyatakan tujuan penyediaan Akaun Perdagangan, Akaun Untung Rugi dan Penyata Kedudukan Kewangan.</t>
  </si>
  <si>
    <t>Menerangkan keperluan dan tata cara penutupan akaun hasil dan belanja dengan betul.</t>
  </si>
  <si>
    <t>Menutup akaun hasil dan akaun belanja untuk dipindahkan ke Akaun Perdagangan dan Akaun Untung Rugi.</t>
  </si>
  <si>
    <t>Menyediakan Penyata Kewangan dalam bentuk ‘T’ dan format penyata secara manual dan Akaun Modal
dengan mengambil kira ambilan dan untung bersih atau rugi bersih serta bahagian ekuiti pemilik dengan
menunjukkan modal akhir.</t>
  </si>
  <si>
    <t>Menghasilkan Penyata Kewangan dalam bentuk ‘T’ dan format penyata dengan menggunakan aplikasi TMK</t>
  </si>
  <si>
    <t>Menyatakan keperluan mengambilkira pelarasan dalam penyediaan Penyata Kewangan.</t>
  </si>
  <si>
    <t>Menerangkan maksud pelarasan, item pelarasan dan Imbangan Duga Terselaras.
Menerangkan keperluan mewujudkan Peruntukan Hutang Ragu, situasi yang memerlukan penambahan atau
pengurangan Peruntukan Hutang Ragu, sebab berlakunya Susut nilai dan sebab pelupusan Aset Bukan
Semasa</t>
  </si>
  <si>
    <t>Melaksanakan pengiraan Peruntukan Hutang Ragu berdasarkan Akaun Belum Terima bersih dalam situasi
mewujudkan atau menyelaraskan Peruntukan Hutang Ragu, susut nilai menggunakan ketiga-tiga kaedah
dan untung atau rugi atas pelupusan Aset Bukan Semasa.</t>
  </si>
  <si>
    <t>Merekod catatan pelarasan dalam Jurnal Am dan memindahkannya ke akaun lejar berkaitan dan
mengimbangkannya serta menyediakan Imbangan Duga Terselaras bentuk ’T’ dan format berlajur secara
manual.</t>
  </si>
  <si>
    <t>Menyediakan Penyata Kewangan dengan pelarasan dalam bentuk ’T’ dan format penyata berdasarkan
Imbangan Duga Terselaras
Membincangkan kesan ke atas Peruntukan Hutang Ragu sedia ada sekiranya Akaun Belum Terima tidak
berbaki, penggunaan kaedah penentuan Susut nilai yang berlainan terhadap Penyata Kewangan dan
pelupusan Aset Bukan Semasa dalam Penyata Kewangan.</t>
  </si>
  <si>
    <t>Menghasilkan Imbangan Duga Terselaras dan Penyata Kewangan bentuk ’T’ dan format penyata
menggunakan aplikasi TMK.
Merumuskan implikasi terhadap Penyata Kewangan sekiranya konsep akruan tidak diaplikasikan dan
Peruntukan Hutang Ragu tidak diwujudkan walaupun terdapat urus niaga jualan kredit.</t>
  </si>
  <si>
    <t>Menyenaraikan beberapa contoh Kesilapan Ketara.</t>
  </si>
  <si>
    <t>Menerangkan maksud Kesilapan Ketara dan Kesilapan Tidak Ketara.
Mengesan Kesilapan Ketara dan Kesilapan Tidak Ketara.</t>
  </si>
  <si>
    <t>embetulkan semua Kesilapan Tidak Ketara dan merekod dalam Jurnal Am selepas Imbangan Duga
disediakan.</t>
  </si>
  <si>
    <t>Menerangkan beserta contoh kaedah membetulkan Kesilapan Ketara.
Memindahkan catatan pembetulan dalam Jurnal Am ke lejar berkaitan menggunakan Sistem Catatan Bergu
dan menyediakan Imbangan Duga Terselaras selepas Kesilapan Tidak Ketara dibetulkan.</t>
  </si>
  <si>
    <t>Mengenalpasti dan menerangkan kesan kepada Penyata Kewangan bagi tahun kewangan semasa terhadap
kesilapan pada item yang ditemui.
Menyediakan Penyata Kewangan dengan betul selepas mengambil kira pembetulan terhadap akaun-akaun
yang berkaitan.</t>
  </si>
  <si>
    <t>Merumuskan kesan terhadap untung atau rugi tahun kewangan semasa sekiranya pembetulan kesilapan
tidak diambil kira dalam tahun kewangan sebelumnya.</t>
  </si>
  <si>
    <t>Menerangkan sebab-sebab akaun nyata tidak ditutup pada akhir tempoh perakaunan.                               Menutup Akaun Inventori dengan menghubung kaitkan dengan Sistem Catatan Bergu pada akhir tempoh kewangan.</t>
  </si>
  <si>
    <t>Mengenal pasti komponen Penyata Pendapatan dan Penyata Kedudukan Kewangan.                         Membezakan item hasil operasi, hasil bukan operasi, belanja operasi dan belanja bukan perniagaan yang berorientasikan barang dan perkhidmatan.</t>
  </si>
  <si>
    <t>Menentukan sebab sesuatu Aset Bukan Semasa boleh dikategorikan sebagai Aset Semasa dan Liabiliti Bukan Semasa boleh dikategorikan sebagai Liabiliti Semasa.                                                                         Menentukan dan menunjukkan kesan setiap urus niaga terhadap Persamaan Perakaunan dengan mengambil kira hasil dan belanja.                                                                                                                            Membincangkan kesan sekiranya tidak dibuat Catatan Kontra terhadap akaun yang berkaitan.</t>
  </si>
  <si>
    <t>Menyediakan Penyata Pendapatan dan Penyata Kedudukan Kewangan dalam bentuk “T” dan format penyata berdasarkan item yang diberikan.                                                                                                            Merumuskan dan menunjukkan kesan ambilan barang niaga dan ambilan aset oleh pemilik terhadap Persamaan Perakaunan.</t>
  </si>
  <si>
    <t>Menghitung diskaun niaga dan diskaun tunai.                                                                                      Melengkapkan maklumat penting dalam dokumen sumber perniagaan</t>
  </si>
  <si>
    <t>Membanding beza Penyata Akaun dan Penyata Bank.                                                                              Mengenal pasti maklumat penting dalam dokumen sumber</t>
  </si>
  <si>
    <t>Memadankan dokumen sumber dengan urus niaga.                                                                             Menghubung kaitkan aliran dokumen perniagaan bagi urus niaga secara tunai dan secara kredit.</t>
  </si>
  <si>
    <t>Merekod urus niaga berdasarkan penyataan urus niaga dan dokumen sumber dalam Buku Catatan Pertama termasuk menulis keterangan ringkas dalam Jurnal Am secara manual.                                                      Menutup Jurnal Khas, menjumlah lajur-lajur diskaun dan mengimbangkan lajur Tunai dan Bank dalam Buku
Tunai dan memjumlah lajur analisis, mengimbang Buku Tunai Runcit serta merekod rekupmen</t>
  </si>
  <si>
    <t>Menyatakan jenis-jenis lejar, fungsi Lejar Am dan Lejar Khas serta baki normal bagi aset, liabiliti, ekuiti pemilik, hasil dan belanja.                                                                                                                                  Menyenaraikan item-item Akaun Kawalan Belum Terima dan Belum Bayar</t>
  </si>
  <si>
    <t>Menjelaskan tujuan penyediaan lejar dan Akaun Kawalan.                                                                  Menerangkan format lejar dalam bentuk ‘T’ dan berlajur, peraturan merekod lejar dan maksud Sistem Catatan Bergu</t>
  </si>
  <si>
    <t>Membezakan antara Lejar Am dan Lejar Khas.                                                                                         Mengenal pasti Buku Catatan Pertama sebagai sumber maklumat kepada penyediaan akaun kawalan dan akaun yang terlibat bagi sesuatu urus niaga.</t>
  </si>
  <si>
    <t>Memindahkan catatan Buku Catatan Pertama ke akaun dalam Lejar Am dan Lejar Khas secara manual
Merekod penyataan urus niaga mengikut Sistem Catatan Bergu dalam akaun-akaun berkatian dan
mengimbangkannya secara manual
Menyediakan akaun-akaun kawalan dan mengimbangkannya secara manual dan memberikan sebab-sebab
akaun kawalan boleh berbaki minoriti.</t>
  </si>
  <si>
    <t>Menghasilkan Lejar Am dan Lejar Khas dengan memindahkan catatan Buku Catatan Pertama menggunakan
aplikasi TMK.
Merekod penyataan urus niaga mengikut Sistem Catatan Bergu dalam akaun-akaun berkatian dan
mengimbangkannya dengan menggunakan aplikasi TMK
Menyediakan akaun-akaun kawalan dan mengimbangkannya dengan menggunakan aplikasi TMK
Merumus dan menerangkan kesan dan akibat sekiranya Sistem Catatan Bergu tidak digunakan dalam
merekod urus niaga perniagaan.
Merumuskan beserta contoh situasi seorang penghutang juga merupakan seorang pemiutang, hubung kait
dengan catatan kontra dan implikasi sekiranya akaun kawalan tidak disediakan</t>
  </si>
  <si>
    <t>Menentukan dan merekod inventori akhir dalam Jurnal Am dan lejar.                                                      Menyatakan hubungan Imbangan Duga dan inventori akhir dalam penyediaan Penyata Kewangan.</t>
  </si>
  <si>
    <t>Menyediakan Imbangan Duga dengan memindahkan baki Buku Tunai, Buku Tunai Runcit dan lejar secara manual.                                                                                                                                               Menerangkan keperluan dalam menentukan nilai inventori akhir untuk penyediaan Penyata Pendapatan.</t>
  </si>
  <si>
    <t>Menyediakan Imbangan Duga mengikut proses Kitaran Perakaunan bermula daripada Dokumen Sumber menggunakan aplikasi TMK.                                                                                                                  Memberikan contoh situasi kesilapan yang mana Imbangan Duga masih seimbang</t>
  </si>
  <si>
    <t>Modul 2</t>
  </si>
  <si>
    <t>Modul 3</t>
  </si>
  <si>
    <t>Modul 4</t>
  </si>
  <si>
    <t>Modul 5</t>
  </si>
  <si>
    <t>Modul 6</t>
  </si>
  <si>
    <t>Modul 7</t>
  </si>
  <si>
    <t>Modul 8</t>
  </si>
  <si>
    <t>Modul 9</t>
  </si>
  <si>
    <t>PRINSIP PERAKAUNAN</t>
  </si>
  <si>
    <t>STANDARD PRESTASI MENGIKUT MODUL</t>
  </si>
  <si>
    <t>Menguasai dan mengaplikasi pengetahuan dan kemahiran perakaunan untuk digunakan secara kreatif, inovatif
dan berkesan</t>
  </si>
  <si>
    <t>Menggunakan pengetahuan dan kemahiran perakaunan untuk menyelesaikan masalah yang kompleksdengan pelbagai kaedah</t>
  </si>
  <si>
    <t>Menyelesaikan masalah perakaunan mengikut prosedur dan secara sistematik</t>
  </si>
  <si>
    <t>Mengaplikasikan kemahiran asas perakaunan pada sesuatu situasi</t>
  </si>
  <si>
    <t>Memahami konsep asas perakaunan</t>
  </si>
  <si>
    <t>Mengetahui asas perakaunan</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</si>
</sst>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65">
    <font>
      <sz val="11"/>
      <color indexed="8"/>
      <name val="Calibri"/>
      <family val="0"/>
    </font>
    <font>
      <sz val="12"/>
      <name val="Times New Roman"/>
      <family val="0"/>
    </font>
    <font>
      <sz val="11"/>
      <color indexed="8"/>
      <name val="Arial Narrow"/>
      <family val="0"/>
    </font>
    <font>
      <b/>
      <sz val="20"/>
      <color indexed="8"/>
      <name val="Arial Narrow"/>
      <family val="0"/>
    </font>
    <font>
      <b/>
      <sz val="16"/>
      <color indexed="8"/>
      <name val="Arial Narrow"/>
      <family val="0"/>
    </font>
    <font>
      <b/>
      <sz val="16"/>
      <color indexed="62"/>
      <name val="Arial Narrow"/>
      <family val="0"/>
    </font>
    <font>
      <sz val="11"/>
      <name val="Arial Narrow"/>
      <family val="0"/>
    </font>
    <font>
      <b/>
      <sz val="14"/>
      <name val="Arial Narrow"/>
      <family val="0"/>
    </font>
    <font>
      <b/>
      <sz val="12"/>
      <name val="Arial Narrow"/>
      <family val="0"/>
    </font>
    <font>
      <b/>
      <sz val="11"/>
      <name val="Arial Narrow"/>
      <family val="0"/>
    </font>
    <font>
      <sz val="11"/>
      <color indexed="62"/>
      <name val="Arial Narrow"/>
      <family val="0"/>
    </font>
    <font>
      <b/>
      <sz val="11"/>
      <color indexed="62"/>
      <name val="Arial Narrow"/>
      <family val="0"/>
    </font>
    <font>
      <b/>
      <sz val="11"/>
      <color indexed="8"/>
      <name val="Arial Narrow"/>
      <family val="0"/>
    </font>
    <font>
      <b/>
      <sz val="11"/>
      <color indexed="9"/>
      <name val="Arial Narrow"/>
      <family val="0"/>
    </font>
    <font>
      <sz val="14"/>
      <name val="Arial Narrow"/>
      <family val="0"/>
    </font>
    <font>
      <sz val="11"/>
      <color indexed="8"/>
      <name val="Arial"/>
      <family val="0"/>
    </font>
    <font>
      <b/>
      <sz val="11"/>
      <name val="Arial"/>
      <family val="0"/>
    </font>
    <font>
      <b/>
      <sz val="11"/>
      <color indexed="9"/>
      <name val="Arial"/>
      <family val="0"/>
    </font>
    <font>
      <sz val="11"/>
      <color indexed="9"/>
      <name val="Arial Narrow"/>
      <family val="0"/>
    </font>
    <font>
      <b/>
      <u val="single"/>
      <sz val="11"/>
      <color indexed="9"/>
      <name val="Arial Narrow"/>
      <family val="0"/>
    </font>
    <font>
      <b/>
      <sz val="12"/>
      <color indexed="18"/>
      <name val="Arial Narrow"/>
      <family val="0"/>
    </font>
    <font>
      <b/>
      <sz val="11"/>
      <color indexed="10"/>
      <name val="Aharoni"/>
      <family val="0"/>
    </font>
    <font>
      <b/>
      <sz val="14"/>
      <color indexed="18"/>
      <name val="Arial Narrow"/>
      <family val="0"/>
    </font>
    <font>
      <sz val="12"/>
      <name val="Arial Narrow"/>
      <family val="0"/>
    </font>
    <font>
      <b/>
      <sz val="18"/>
      <name val="Arial Narrow"/>
      <family val="0"/>
    </font>
    <font>
      <sz val="12"/>
      <color indexed="8"/>
      <name val="Arial Narrow"/>
      <family val="0"/>
    </font>
    <font>
      <b/>
      <sz val="12"/>
      <color indexed="8"/>
      <name val="Arial Narrow"/>
      <family val="0"/>
    </font>
    <font>
      <sz val="12"/>
      <color indexed="9"/>
      <name val="Arial Narrow"/>
      <family val="0"/>
    </font>
    <font>
      <b/>
      <sz val="12"/>
      <color indexed="9"/>
      <name val="Arial Narrow"/>
      <family val="0"/>
    </font>
    <font>
      <b/>
      <sz val="12"/>
      <color indexed="62"/>
      <name val="Arial Narrow"/>
      <family val="0"/>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8">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7" fillId="33" borderId="11" xfId="0" applyFont="1" applyFill="1" applyBorder="1" applyAlignment="1">
      <alignment wrapText="1"/>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2" xfId="0" applyFont="1" applyFill="1" applyBorder="1" applyAlignment="1">
      <alignment horizontal="center" vertical="center" wrapText="1"/>
    </xf>
    <xf numFmtId="0" fontId="17" fillId="37" borderId="12"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2"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3" xfId="0" applyFont="1" applyFill="1" applyBorder="1" applyAlignment="1">
      <alignment/>
    </xf>
    <xf numFmtId="0" fontId="12" fillId="35" borderId="14" xfId="0" applyFont="1" applyFill="1" applyBorder="1" applyAlignment="1">
      <alignment/>
    </xf>
    <xf numFmtId="0" fontId="9" fillId="36" borderId="15" xfId="0" applyFont="1" applyFill="1" applyBorder="1" applyAlignment="1">
      <alignment horizontal="left"/>
    </xf>
    <xf numFmtId="0" fontId="9" fillId="36" borderId="0" xfId="0" applyFont="1" applyFill="1" applyBorder="1" applyAlignment="1">
      <alignment horizontal="left"/>
    </xf>
    <xf numFmtId="176" fontId="9" fillId="35" borderId="13" xfId="0" applyNumberFormat="1" applyFont="1" applyFill="1" applyBorder="1" applyAlignment="1">
      <alignment horizontal="left"/>
    </xf>
    <xf numFmtId="176" fontId="9" fillId="35" borderId="14" xfId="0" applyNumberFormat="1" applyFont="1" applyFill="1" applyBorder="1" applyAlignment="1">
      <alignment/>
    </xf>
    <xf numFmtId="0" fontId="9" fillId="35" borderId="13" xfId="0" applyFont="1" applyFill="1" applyBorder="1" applyAlignment="1">
      <alignment/>
    </xf>
    <xf numFmtId="0" fontId="9" fillId="35" borderId="14" xfId="0" applyFont="1" applyFill="1" applyBorder="1" applyAlignment="1">
      <alignment/>
    </xf>
    <xf numFmtId="0" fontId="9" fillId="35" borderId="13" xfId="0" applyNumberFormat="1" applyFont="1" applyFill="1" applyBorder="1" applyAlignment="1">
      <alignment/>
    </xf>
    <xf numFmtId="0" fontId="9" fillId="35" borderId="14"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3"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4" fillId="33" borderId="16" xfId="0" applyFont="1" applyFill="1" applyBorder="1" applyAlignment="1">
      <alignment vertical="center" textRotation="90" wrapText="1"/>
    </xf>
    <xf numFmtId="0" fontId="14" fillId="33" borderId="17" xfId="0" applyFont="1" applyFill="1" applyBorder="1" applyAlignment="1">
      <alignment vertical="center" textRotation="90" wrapText="1"/>
    </xf>
    <xf numFmtId="0" fontId="25" fillId="41" borderId="18"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5" xfId="0" applyFont="1" applyFill="1" applyBorder="1" applyAlignment="1">
      <alignment vertical="center" textRotation="90" wrapText="1"/>
    </xf>
    <xf numFmtId="0" fontId="14" fillId="33" borderId="19" xfId="0" applyFont="1" applyFill="1" applyBorder="1" applyAlignment="1">
      <alignment vertical="center" textRotation="90" wrapText="1"/>
    </xf>
    <xf numFmtId="0" fontId="24" fillId="33" borderId="20" xfId="0" applyFont="1" applyFill="1" applyBorder="1" applyAlignment="1">
      <alignment vertical="center" textRotation="90" wrapText="1"/>
    </xf>
    <xf numFmtId="0" fontId="14" fillId="33" borderId="21"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3" fillId="0" borderId="0" xfId="0" applyFont="1" applyFill="1" applyBorder="1" applyAlignment="1">
      <alignment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8" fillId="33" borderId="0" xfId="0" applyFont="1" applyFill="1" applyAlignment="1">
      <alignment horizontal="left" vertical="center" indent="1"/>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horizontal="left" vertical="center" indent="1"/>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28" fillId="33" borderId="22" xfId="0" applyFont="1" applyFill="1" applyBorder="1" applyAlignment="1">
      <alignment vertical="center"/>
    </xf>
    <xf numFmtId="0" fontId="8" fillId="33" borderId="11" xfId="0" applyFont="1" applyFill="1" applyBorder="1" applyAlignment="1">
      <alignment vertical="center"/>
    </xf>
    <xf numFmtId="0" fontId="8" fillId="41" borderId="23"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center" vertical="center"/>
      <protection hidden="1"/>
    </xf>
    <xf numFmtId="0" fontId="28" fillId="33" borderId="17" xfId="0" applyFont="1" applyFill="1" applyBorder="1" applyAlignment="1">
      <alignment vertical="center"/>
    </xf>
    <xf numFmtId="0" fontId="8" fillId="33" borderId="21"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9"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16"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5"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5"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20" xfId="0" applyFont="1" applyFill="1" applyBorder="1" applyAlignment="1">
      <alignment/>
    </xf>
    <xf numFmtId="0" fontId="25" fillId="35" borderId="11" xfId="0" applyFont="1" applyFill="1" applyBorder="1" applyAlignment="1">
      <alignment/>
    </xf>
    <xf numFmtId="0" fontId="25" fillId="35" borderId="11" xfId="0" applyFont="1" applyFill="1" applyBorder="1" applyAlignment="1">
      <alignment horizontal="center"/>
    </xf>
    <xf numFmtId="0" fontId="25" fillId="35" borderId="17" xfId="0" applyFont="1" applyFill="1" applyBorder="1" applyAlignment="1">
      <alignment horizontal="center"/>
    </xf>
    <xf numFmtId="0" fontId="25" fillId="0" borderId="0" xfId="0" applyFont="1" applyBorder="1" applyAlignment="1">
      <alignment/>
    </xf>
    <xf numFmtId="0" fontId="25" fillId="35" borderId="19" xfId="0" applyFont="1" applyFill="1" applyBorder="1" applyAlignment="1">
      <alignment horizontal="center"/>
    </xf>
    <xf numFmtId="0" fontId="25" fillId="35" borderId="21" xfId="0" applyFont="1" applyFill="1" applyBorder="1" applyAlignment="1">
      <alignment horizontal="center"/>
    </xf>
    <xf numFmtId="0" fontId="17" fillId="37" borderId="12" xfId="0" applyFont="1" applyFill="1" applyBorder="1" applyAlignment="1">
      <alignment horizontal="left" vertical="center" wrapText="1" indent="1"/>
    </xf>
    <xf numFmtId="0" fontId="6" fillId="33" borderId="0" xfId="0" applyFont="1" applyFill="1" applyBorder="1" applyAlignment="1">
      <alignment horizontal="center" wrapText="1"/>
    </xf>
    <xf numFmtId="0" fontId="26" fillId="33" borderId="10" xfId="0" applyFont="1" applyFill="1" applyBorder="1" applyAlignment="1">
      <alignment horizontal="center" vertical="center" wrapText="1"/>
    </xf>
    <xf numFmtId="0" fontId="25" fillId="33" borderId="10" xfId="0" applyFont="1" applyFill="1" applyBorder="1" applyAlignment="1" applyProtection="1">
      <alignment horizontal="left" vertical="center" wrapText="1" shrinkToFit="1"/>
      <protection hidden="1"/>
    </xf>
    <xf numFmtId="0" fontId="2" fillId="0" borderId="10" xfId="0" applyFont="1" applyBorder="1" applyAlignment="1">
      <alignment horizontal="left" wrapText="1"/>
    </xf>
    <xf numFmtId="0" fontId="2" fillId="0" borderId="0" xfId="0" applyFont="1" applyAlignment="1">
      <alignment wrapText="1"/>
    </xf>
    <xf numFmtId="0" fontId="8" fillId="33" borderId="0" xfId="0" applyFont="1" applyFill="1" applyAlignment="1">
      <alignment vertical="center"/>
    </xf>
    <xf numFmtId="0" fontId="15" fillId="0" borderId="10" xfId="0" applyFont="1" applyBorder="1" applyAlignment="1">
      <alignment horizontal="left" vertical="center" wrapText="1" indent="1"/>
    </xf>
    <xf numFmtId="0" fontId="25" fillId="0" borderId="10" xfId="0" applyFont="1" applyBorder="1" applyAlignment="1" applyProtection="1">
      <alignment horizontal="center" vertical="center"/>
      <protection hidden="1"/>
    </xf>
    <xf numFmtId="0" fontId="25" fillId="35" borderId="22" xfId="0" applyFont="1" applyFill="1" applyBorder="1" applyAlignment="1">
      <alignment horizontal="center"/>
    </xf>
    <xf numFmtId="0" fontId="25" fillId="35" borderId="0" xfId="0" applyFont="1" applyFill="1" applyBorder="1" applyAlignment="1" applyProtection="1">
      <alignment horizontal="center"/>
      <protection locked="0"/>
    </xf>
    <xf numFmtId="0" fontId="28" fillId="42" borderId="10" xfId="0" applyFont="1" applyFill="1" applyBorder="1" applyAlignment="1">
      <alignment horizontal="center" vertical="center"/>
    </xf>
    <xf numFmtId="0" fontId="28" fillId="42" borderId="10" xfId="0" applyFont="1" applyFill="1" applyBorder="1" applyAlignment="1">
      <alignment horizontal="center" vertical="center" wrapText="1"/>
    </xf>
    <xf numFmtId="0" fontId="28" fillId="42" borderId="1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1" xfId="0" applyFont="1" applyFill="1" applyBorder="1" applyAlignment="1">
      <alignment horizontal="center" vertical="center"/>
    </xf>
    <xf numFmtId="0" fontId="13" fillId="42" borderId="1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3" fillId="42" borderId="2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26" fillId="0" borderId="11" xfId="0" applyFont="1" applyFill="1" applyBorder="1" applyAlignment="1">
      <alignment horizontal="left" vertical="center"/>
    </xf>
    <xf numFmtId="0" fontId="26" fillId="0" borderId="18" xfId="0" applyFont="1" applyFill="1" applyBorder="1" applyAlignment="1">
      <alignment horizontal="center" vertical="center"/>
    </xf>
    <xf numFmtId="0" fontId="9" fillId="36" borderId="15" xfId="0" applyFont="1" applyFill="1" applyBorder="1" applyAlignment="1">
      <alignment horizontal="left"/>
    </xf>
    <xf numFmtId="0" fontId="9" fillId="36" borderId="0" xfId="0" applyFont="1" applyFill="1" applyBorder="1" applyAlignment="1">
      <alignment horizontal="left"/>
    </xf>
    <xf numFmtId="0" fontId="9" fillId="36" borderId="20" xfId="0" applyFont="1" applyFill="1" applyBorder="1" applyAlignment="1">
      <alignment horizontal="left"/>
    </xf>
    <xf numFmtId="0" fontId="9" fillId="36" borderId="11" xfId="0" applyFont="1" applyFill="1" applyBorder="1" applyAlignment="1">
      <alignment horizontal="left"/>
    </xf>
    <xf numFmtId="0" fontId="8" fillId="33" borderId="0" xfId="0" applyFont="1" applyFill="1" applyBorder="1" applyAlignment="1">
      <alignment horizontal="left" wrapText="1"/>
    </xf>
    <xf numFmtId="0" fontId="8" fillId="33" borderId="10"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21" fillId="40" borderId="0" xfId="0" applyFont="1" applyFill="1" applyAlignment="1">
      <alignment horizontal="center" vertical="center"/>
    </xf>
    <xf numFmtId="0" fontId="9" fillId="36" borderId="16" xfId="0" applyFont="1" applyFill="1" applyBorder="1" applyAlignment="1">
      <alignment horizontal="left"/>
    </xf>
    <xf numFmtId="0" fontId="9" fillId="36" borderId="22" xfId="0" applyFont="1" applyFill="1" applyBorder="1" applyAlignment="1">
      <alignment horizontal="left"/>
    </xf>
    <xf numFmtId="0" fontId="3" fillId="33" borderId="0" xfId="0" applyFont="1" applyFill="1" applyBorder="1" applyAlignment="1">
      <alignment horizontal="center" vertical="center"/>
    </xf>
    <xf numFmtId="0" fontId="23" fillId="33" borderId="13" xfId="0" applyFont="1" applyFill="1" applyBorder="1" applyAlignment="1">
      <alignment horizontal="left" vertical="center" wrapText="1" indent="1"/>
    </xf>
    <xf numFmtId="0" fontId="23" fillId="33" borderId="14" xfId="0" applyFont="1" applyFill="1" applyBorder="1" applyAlignment="1">
      <alignment horizontal="left" vertical="center" wrapText="1" indent="1"/>
    </xf>
    <xf numFmtId="0" fontId="13" fillId="37" borderId="12" xfId="0" applyFont="1" applyFill="1" applyBorder="1" applyAlignment="1">
      <alignment horizontal="center" vertical="center"/>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7" fillId="33"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57044200"/>
        <c:axId val="43635753"/>
      </c:barChart>
      <c:catAx>
        <c:axId val="57044200"/>
        <c:scaling>
          <c:orientation val="minMax"/>
        </c:scaling>
        <c:axPos val="b"/>
        <c:delete val="0"/>
        <c:numFmt formatCode="General" sourceLinked="0"/>
        <c:majorTickMark val="out"/>
        <c:minorTickMark val="none"/>
        <c:tickLblPos val="nextTo"/>
        <c:spPr>
          <a:ln w="3175">
            <a:solidFill>
              <a:srgbClr val="000000"/>
            </a:solidFill>
          </a:ln>
        </c:spPr>
        <c:crossAx val="43635753"/>
        <c:crosses val="autoZero"/>
        <c:auto val="1"/>
        <c:lblOffset val="100"/>
        <c:tickLblSkip val="1"/>
        <c:noMultiLvlLbl val="0"/>
      </c:catAx>
      <c:valAx>
        <c:axId val="43635753"/>
        <c:scaling>
          <c:orientation val="minMax"/>
        </c:scaling>
        <c:axPos val="l"/>
        <c:delete val="0"/>
        <c:numFmt formatCode="General" sourceLinked="1"/>
        <c:majorTickMark val="out"/>
        <c:minorTickMark val="none"/>
        <c:tickLblPos val="nextTo"/>
        <c:spPr>
          <a:ln w="3175">
            <a:solidFill>
              <a:srgbClr val="000000"/>
            </a:solidFill>
          </a:ln>
        </c:spPr>
        <c:crossAx val="5704420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62165570"/>
        <c:axId val="22619219"/>
      </c:barChart>
      <c:catAx>
        <c:axId val="62165570"/>
        <c:scaling>
          <c:orientation val="minMax"/>
        </c:scaling>
        <c:axPos val="b"/>
        <c:delete val="0"/>
        <c:numFmt formatCode="General" sourceLinked="0"/>
        <c:majorTickMark val="none"/>
        <c:minorTickMark val="none"/>
        <c:tickLblPos val="nextTo"/>
        <c:spPr>
          <a:ln w="3175">
            <a:solidFill>
              <a:srgbClr val="000000"/>
            </a:solidFill>
          </a:ln>
        </c:spPr>
        <c:crossAx val="22619219"/>
        <c:crosses val="autoZero"/>
        <c:auto val="1"/>
        <c:lblOffset val="100"/>
        <c:tickLblSkip val="1"/>
        <c:noMultiLvlLbl val="0"/>
      </c:catAx>
      <c:valAx>
        <c:axId val="22619219"/>
        <c:scaling>
          <c:orientation val="minMax"/>
        </c:scaling>
        <c:axPos val="l"/>
        <c:delete val="0"/>
        <c:numFmt formatCode="General" sourceLinked="1"/>
        <c:majorTickMark val="none"/>
        <c:minorTickMark val="none"/>
        <c:tickLblPos val="nextTo"/>
        <c:spPr>
          <a:ln w="3175">
            <a:solidFill>
              <a:srgbClr val="000000"/>
            </a:solidFill>
          </a:ln>
        </c:spPr>
        <c:crossAx val="6216557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val>
            <c:numRef>
              <c:f>'GRAF PELAPORAN'!$C$311:$H$311</c:f>
            </c:numRef>
          </c:val>
        </c:ser>
        <c:axId val="2246380"/>
        <c:axId val="20217421"/>
      </c:barChart>
      <c:catAx>
        <c:axId val="2246380"/>
        <c:scaling>
          <c:orientation val="minMax"/>
        </c:scaling>
        <c:axPos val="b"/>
        <c:delete val="0"/>
        <c:numFmt formatCode="General" sourceLinked="0"/>
        <c:majorTickMark val="none"/>
        <c:minorTickMark val="none"/>
        <c:tickLblPos val="nextTo"/>
        <c:spPr>
          <a:ln w="3175">
            <a:solidFill>
              <a:srgbClr val="000000"/>
            </a:solidFill>
          </a:ln>
        </c:spPr>
        <c:crossAx val="20217421"/>
        <c:crosses val="autoZero"/>
        <c:auto val="1"/>
        <c:lblOffset val="100"/>
        <c:tickLblSkip val="1"/>
        <c:noMultiLvlLbl val="0"/>
      </c:catAx>
      <c:valAx>
        <c:axId val="20217421"/>
        <c:scaling>
          <c:orientation val="minMax"/>
        </c:scaling>
        <c:axPos val="l"/>
        <c:delete val="0"/>
        <c:numFmt formatCode="General" sourceLinked="1"/>
        <c:majorTickMark val="none"/>
        <c:minorTickMark val="none"/>
        <c:tickLblPos val="nextTo"/>
        <c:spPr>
          <a:ln w="3175">
            <a:solidFill>
              <a:srgbClr val="000000"/>
            </a:solidFill>
          </a:ln>
        </c:spPr>
        <c:crossAx val="224638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47739062"/>
        <c:axId val="26998375"/>
      </c:barChart>
      <c:catAx>
        <c:axId val="47739062"/>
        <c:scaling>
          <c:orientation val="minMax"/>
        </c:scaling>
        <c:axPos val="b"/>
        <c:delete val="0"/>
        <c:numFmt formatCode="General" sourceLinked="0"/>
        <c:majorTickMark val="out"/>
        <c:minorTickMark val="none"/>
        <c:tickLblPos val="nextTo"/>
        <c:spPr>
          <a:ln w="3175">
            <a:solidFill>
              <a:srgbClr val="000000"/>
            </a:solidFill>
          </a:ln>
        </c:spPr>
        <c:crossAx val="26998375"/>
        <c:crosses val="autoZero"/>
        <c:auto val="1"/>
        <c:lblOffset val="100"/>
        <c:tickLblSkip val="1"/>
        <c:noMultiLvlLbl val="0"/>
      </c:catAx>
      <c:valAx>
        <c:axId val="26998375"/>
        <c:scaling>
          <c:orientation val="minMax"/>
        </c:scaling>
        <c:axPos val="l"/>
        <c:delete val="0"/>
        <c:numFmt formatCode="General" sourceLinked="1"/>
        <c:majorTickMark val="out"/>
        <c:minorTickMark val="none"/>
        <c:tickLblPos val="nextTo"/>
        <c:spPr>
          <a:ln w="3175">
            <a:solidFill>
              <a:srgbClr val="000000"/>
            </a:solidFill>
          </a:ln>
        </c:spPr>
        <c:crossAx val="4773906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41658784"/>
        <c:axId val="39384737"/>
      </c:barChart>
      <c:catAx>
        <c:axId val="41658784"/>
        <c:scaling>
          <c:orientation val="minMax"/>
        </c:scaling>
        <c:axPos val="b"/>
        <c:delete val="0"/>
        <c:numFmt formatCode="General" sourceLinked="0"/>
        <c:majorTickMark val="none"/>
        <c:minorTickMark val="none"/>
        <c:tickLblPos val="nextTo"/>
        <c:spPr>
          <a:ln w="3175">
            <a:solidFill>
              <a:srgbClr val="000000"/>
            </a:solidFill>
          </a:ln>
        </c:spPr>
        <c:crossAx val="39384737"/>
        <c:crosses val="autoZero"/>
        <c:auto val="1"/>
        <c:lblOffset val="100"/>
        <c:tickLblSkip val="1"/>
        <c:noMultiLvlLbl val="0"/>
      </c:catAx>
      <c:valAx>
        <c:axId val="39384737"/>
        <c:scaling>
          <c:orientation val="minMax"/>
        </c:scaling>
        <c:axPos val="l"/>
        <c:delete val="0"/>
        <c:numFmt formatCode="General" sourceLinked="1"/>
        <c:majorTickMark val="none"/>
        <c:minorTickMark val="none"/>
        <c:tickLblPos val="nextTo"/>
        <c:spPr>
          <a:ln w="3175">
            <a:solidFill>
              <a:srgbClr val="000000"/>
            </a:solidFill>
          </a:ln>
        </c:spPr>
        <c:crossAx val="4165878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45"/>
          <c:h val="0.91"/>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18918314"/>
        <c:axId val="36047099"/>
      </c:barChart>
      <c:catAx>
        <c:axId val="18918314"/>
        <c:scaling>
          <c:orientation val="minMax"/>
        </c:scaling>
        <c:axPos val="b"/>
        <c:delete val="0"/>
        <c:numFmt formatCode="General" sourceLinked="0"/>
        <c:majorTickMark val="out"/>
        <c:minorTickMark val="none"/>
        <c:tickLblPos val="nextTo"/>
        <c:spPr>
          <a:ln w="3175">
            <a:solidFill>
              <a:srgbClr val="000000"/>
            </a:solidFill>
          </a:ln>
        </c:spPr>
        <c:crossAx val="36047099"/>
        <c:crosses val="autoZero"/>
        <c:auto val="1"/>
        <c:lblOffset val="100"/>
        <c:tickLblSkip val="1"/>
        <c:noMultiLvlLbl val="0"/>
      </c:catAx>
      <c:valAx>
        <c:axId val="36047099"/>
        <c:scaling>
          <c:orientation val="minMax"/>
        </c:scaling>
        <c:axPos val="l"/>
        <c:delete val="0"/>
        <c:numFmt formatCode="General" sourceLinked="1"/>
        <c:majorTickMark val="out"/>
        <c:minorTickMark val="none"/>
        <c:tickLblPos val="nextTo"/>
        <c:spPr>
          <a:ln w="3175">
            <a:solidFill>
              <a:srgbClr val="000000"/>
            </a:solidFill>
          </a:ln>
        </c:spPr>
        <c:crossAx val="1891831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55988436"/>
        <c:axId val="34133877"/>
      </c:barChart>
      <c:catAx>
        <c:axId val="55988436"/>
        <c:scaling>
          <c:orientation val="minMax"/>
        </c:scaling>
        <c:axPos val="b"/>
        <c:delete val="0"/>
        <c:numFmt formatCode="General" sourceLinked="0"/>
        <c:majorTickMark val="out"/>
        <c:minorTickMark val="none"/>
        <c:tickLblPos val="nextTo"/>
        <c:spPr>
          <a:ln w="3175">
            <a:solidFill>
              <a:srgbClr val="000000"/>
            </a:solidFill>
          </a:ln>
        </c:spPr>
        <c:crossAx val="34133877"/>
        <c:crosses val="autoZero"/>
        <c:auto val="1"/>
        <c:lblOffset val="100"/>
        <c:tickLblSkip val="1"/>
        <c:noMultiLvlLbl val="0"/>
      </c:catAx>
      <c:valAx>
        <c:axId val="34133877"/>
        <c:scaling>
          <c:orientation val="minMax"/>
          <c:max val="20"/>
        </c:scaling>
        <c:axPos val="l"/>
        <c:delete val="0"/>
        <c:numFmt formatCode="General" sourceLinked="1"/>
        <c:majorTickMark val="out"/>
        <c:minorTickMark val="none"/>
        <c:tickLblPos val="nextTo"/>
        <c:spPr>
          <a:ln w="3175">
            <a:solidFill>
              <a:srgbClr val="000000"/>
            </a:solidFill>
          </a:ln>
        </c:spPr>
        <c:crossAx val="5598843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38769438"/>
        <c:axId val="13380623"/>
      </c:barChart>
      <c:catAx>
        <c:axId val="38769438"/>
        <c:scaling>
          <c:orientation val="minMax"/>
        </c:scaling>
        <c:axPos val="b"/>
        <c:delete val="0"/>
        <c:numFmt formatCode="General" sourceLinked="0"/>
        <c:majorTickMark val="none"/>
        <c:minorTickMark val="none"/>
        <c:tickLblPos val="nextTo"/>
        <c:spPr>
          <a:ln w="3175">
            <a:solidFill>
              <a:srgbClr val="000000"/>
            </a:solidFill>
          </a:ln>
        </c:spPr>
        <c:crossAx val="13380623"/>
        <c:crosses val="autoZero"/>
        <c:auto val="1"/>
        <c:lblOffset val="100"/>
        <c:tickLblSkip val="1"/>
        <c:noMultiLvlLbl val="0"/>
      </c:catAx>
      <c:valAx>
        <c:axId val="13380623"/>
        <c:scaling>
          <c:orientation val="minMax"/>
        </c:scaling>
        <c:axPos val="l"/>
        <c:delete val="0"/>
        <c:numFmt formatCode="General" sourceLinked="1"/>
        <c:majorTickMark val="none"/>
        <c:minorTickMark val="none"/>
        <c:tickLblPos val="nextTo"/>
        <c:spPr>
          <a:ln w="3175">
            <a:solidFill>
              <a:srgbClr val="000000"/>
            </a:solidFill>
          </a:ln>
        </c:spPr>
        <c:crossAx val="3876943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53316744"/>
        <c:axId val="10088649"/>
      </c:barChart>
      <c:catAx>
        <c:axId val="53316744"/>
        <c:scaling>
          <c:orientation val="minMax"/>
        </c:scaling>
        <c:axPos val="b"/>
        <c:delete val="0"/>
        <c:numFmt formatCode="General" sourceLinked="0"/>
        <c:majorTickMark val="out"/>
        <c:minorTickMark val="none"/>
        <c:tickLblPos val="nextTo"/>
        <c:spPr>
          <a:ln w="3175">
            <a:solidFill>
              <a:srgbClr val="000000"/>
            </a:solidFill>
          </a:ln>
        </c:spPr>
        <c:crossAx val="10088649"/>
        <c:crosses val="autoZero"/>
        <c:auto val="1"/>
        <c:lblOffset val="100"/>
        <c:tickLblSkip val="1"/>
        <c:noMultiLvlLbl val="0"/>
      </c:catAx>
      <c:valAx>
        <c:axId val="10088649"/>
        <c:scaling>
          <c:orientation val="minMax"/>
          <c:max val="20"/>
        </c:scaling>
        <c:axPos val="l"/>
        <c:delete val="0"/>
        <c:numFmt formatCode="General" sourceLinked="1"/>
        <c:majorTickMark val="out"/>
        <c:minorTickMark val="none"/>
        <c:tickLblPos val="nextTo"/>
        <c:spPr>
          <a:ln w="3175">
            <a:solidFill>
              <a:srgbClr val="000000"/>
            </a:solidFill>
          </a:ln>
        </c:spPr>
        <c:crossAx val="5331674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23688978"/>
        <c:axId val="11874211"/>
      </c:barChart>
      <c:catAx>
        <c:axId val="23688978"/>
        <c:scaling>
          <c:orientation val="minMax"/>
        </c:scaling>
        <c:axPos val="b"/>
        <c:delete val="0"/>
        <c:numFmt formatCode="General" sourceLinked="0"/>
        <c:majorTickMark val="out"/>
        <c:minorTickMark val="none"/>
        <c:tickLblPos val="nextTo"/>
        <c:spPr>
          <a:ln w="3175">
            <a:solidFill>
              <a:srgbClr val="000000"/>
            </a:solidFill>
          </a:ln>
        </c:spPr>
        <c:crossAx val="11874211"/>
        <c:crosses val="autoZero"/>
        <c:auto val="1"/>
        <c:lblOffset val="100"/>
        <c:tickLblSkip val="1"/>
        <c:noMultiLvlLbl val="0"/>
      </c:catAx>
      <c:valAx>
        <c:axId val="11874211"/>
        <c:scaling>
          <c:orientation val="minMax"/>
        </c:scaling>
        <c:axPos val="l"/>
        <c:delete val="0"/>
        <c:numFmt formatCode="General" sourceLinked="1"/>
        <c:majorTickMark val="out"/>
        <c:minorTickMark val="none"/>
        <c:tickLblPos val="nextTo"/>
        <c:spPr>
          <a:ln w="3175">
            <a:solidFill>
              <a:srgbClr val="000000"/>
            </a:solidFill>
          </a:ln>
        </c:spPr>
        <c:crossAx val="2368897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45"/>
          <c:w val="0.96375"/>
          <c:h val="0.91"/>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39759036"/>
        <c:axId val="22287005"/>
      </c:barChart>
      <c:catAx>
        <c:axId val="39759036"/>
        <c:scaling>
          <c:orientation val="minMax"/>
        </c:scaling>
        <c:axPos val="b"/>
        <c:delete val="0"/>
        <c:numFmt formatCode="General" sourceLinked="0"/>
        <c:majorTickMark val="out"/>
        <c:minorTickMark val="none"/>
        <c:tickLblPos val="nextTo"/>
        <c:spPr>
          <a:ln w="3175">
            <a:solidFill>
              <a:srgbClr val="000000"/>
            </a:solidFill>
          </a:ln>
        </c:spPr>
        <c:crossAx val="22287005"/>
        <c:crosses val="autoZero"/>
        <c:auto val="1"/>
        <c:lblOffset val="100"/>
        <c:tickLblSkip val="1"/>
        <c:noMultiLvlLbl val="0"/>
      </c:catAx>
      <c:valAx>
        <c:axId val="22287005"/>
        <c:scaling>
          <c:orientation val="minMax"/>
          <c:max val="20"/>
        </c:scaling>
        <c:axPos val="l"/>
        <c:delete val="0"/>
        <c:numFmt formatCode="General" sourceLinked="1"/>
        <c:majorTickMark val="out"/>
        <c:minorTickMark val="none"/>
        <c:tickLblPos val="nextTo"/>
        <c:spPr>
          <a:ln w="3175">
            <a:solidFill>
              <a:srgbClr val="000000"/>
            </a:solidFill>
          </a:ln>
        </c:spPr>
        <c:crossAx val="3975903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25"/>
          <c:h val="0.91175"/>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57177458"/>
        <c:axId val="44835075"/>
      </c:barChart>
      <c:catAx>
        <c:axId val="57177458"/>
        <c:scaling>
          <c:orientation val="minMax"/>
        </c:scaling>
        <c:axPos val="b"/>
        <c:delete val="0"/>
        <c:numFmt formatCode="General" sourceLinked="0"/>
        <c:majorTickMark val="out"/>
        <c:minorTickMark val="none"/>
        <c:tickLblPos val="nextTo"/>
        <c:spPr>
          <a:ln w="3175">
            <a:solidFill>
              <a:srgbClr val="000000"/>
            </a:solidFill>
          </a:ln>
        </c:spPr>
        <c:crossAx val="44835075"/>
        <c:crosses val="autoZero"/>
        <c:auto val="1"/>
        <c:lblOffset val="100"/>
        <c:tickLblSkip val="1"/>
        <c:noMultiLvlLbl val="0"/>
      </c:catAx>
      <c:valAx>
        <c:axId val="44835075"/>
        <c:scaling>
          <c:orientation val="minMax"/>
        </c:scaling>
        <c:axPos val="l"/>
        <c:delete val="0"/>
        <c:numFmt formatCode="General" sourceLinked="1"/>
        <c:majorTickMark val="out"/>
        <c:minorTickMark val="none"/>
        <c:tickLblPos val="nextTo"/>
        <c:spPr>
          <a:ln w="3175">
            <a:solidFill>
              <a:srgbClr val="000000"/>
            </a:solidFill>
          </a:ln>
        </c:spPr>
        <c:crossAx val="57177458"/>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66365318"/>
        <c:axId val="60416951"/>
      </c:barChart>
      <c:catAx>
        <c:axId val="66365318"/>
        <c:scaling>
          <c:orientation val="minMax"/>
        </c:scaling>
        <c:axPos val="b"/>
        <c:delete val="0"/>
        <c:numFmt formatCode="General" sourceLinked="0"/>
        <c:majorTickMark val="none"/>
        <c:minorTickMark val="none"/>
        <c:tickLblPos val="nextTo"/>
        <c:spPr>
          <a:ln w="3175">
            <a:solidFill>
              <a:srgbClr val="000000"/>
            </a:solidFill>
          </a:ln>
        </c:spPr>
        <c:crossAx val="60416951"/>
        <c:crosses val="autoZero"/>
        <c:auto val="1"/>
        <c:lblOffset val="100"/>
        <c:tickLblSkip val="1"/>
        <c:noMultiLvlLbl val="0"/>
      </c:catAx>
      <c:valAx>
        <c:axId val="60416951"/>
        <c:scaling>
          <c:orientation val="minMax"/>
        </c:scaling>
        <c:axPos val="l"/>
        <c:delete val="0"/>
        <c:numFmt formatCode="General" sourceLinked="1"/>
        <c:majorTickMark val="none"/>
        <c:minorTickMark val="none"/>
        <c:tickLblPos val="nextTo"/>
        <c:spPr>
          <a:ln w="3175">
            <a:solidFill>
              <a:srgbClr val="000000"/>
            </a:solidFill>
          </a:ln>
        </c:spPr>
        <c:crossAx val="6636531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25"/>
          <c:w val="0.9645"/>
          <c:h val="0.9115"/>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6881648"/>
        <c:axId val="61934833"/>
      </c:barChart>
      <c:catAx>
        <c:axId val="6881648"/>
        <c:scaling>
          <c:orientation val="minMax"/>
        </c:scaling>
        <c:axPos val="b"/>
        <c:delete val="0"/>
        <c:numFmt formatCode="General" sourceLinked="0"/>
        <c:majorTickMark val="out"/>
        <c:minorTickMark val="none"/>
        <c:tickLblPos val="nextTo"/>
        <c:spPr>
          <a:ln w="3175">
            <a:solidFill>
              <a:srgbClr val="000000"/>
            </a:solidFill>
          </a:ln>
        </c:spPr>
        <c:crossAx val="61934833"/>
        <c:crosses val="autoZero"/>
        <c:auto val="1"/>
        <c:lblOffset val="100"/>
        <c:tickLblSkip val="1"/>
        <c:noMultiLvlLbl val="0"/>
      </c:catAx>
      <c:valAx>
        <c:axId val="61934833"/>
        <c:scaling>
          <c:orientation val="minMax"/>
        </c:scaling>
        <c:axPos val="l"/>
        <c:delete val="0"/>
        <c:numFmt formatCode="General" sourceLinked="1"/>
        <c:majorTickMark val="out"/>
        <c:minorTickMark val="none"/>
        <c:tickLblPos val="nextTo"/>
        <c:spPr>
          <a:ln w="3175">
            <a:solidFill>
              <a:srgbClr val="000000"/>
            </a:solidFill>
          </a:ln>
        </c:spPr>
        <c:crossAx val="688164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445"/>
          <c:w val="0.96425"/>
          <c:h val="0.91075"/>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20542586"/>
        <c:axId val="50665547"/>
      </c:barChart>
      <c:catAx>
        <c:axId val="20542586"/>
        <c:scaling>
          <c:orientation val="minMax"/>
        </c:scaling>
        <c:axPos val="b"/>
        <c:delete val="0"/>
        <c:numFmt formatCode="General" sourceLinked="0"/>
        <c:majorTickMark val="none"/>
        <c:minorTickMark val="none"/>
        <c:tickLblPos val="nextTo"/>
        <c:spPr>
          <a:ln w="3175">
            <a:solidFill>
              <a:srgbClr val="000000"/>
            </a:solidFill>
          </a:ln>
        </c:spPr>
        <c:crossAx val="50665547"/>
        <c:crosses val="autoZero"/>
        <c:auto val="1"/>
        <c:lblOffset val="100"/>
        <c:tickLblSkip val="1"/>
        <c:noMultiLvlLbl val="0"/>
      </c:catAx>
      <c:valAx>
        <c:axId val="50665547"/>
        <c:scaling>
          <c:orientation val="minMax"/>
        </c:scaling>
        <c:axPos val="l"/>
        <c:delete val="0"/>
        <c:numFmt formatCode="General" sourceLinked="1"/>
        <c:majorTickMark val="none"/>
        <c:minorTickMark val="none"/>
        <c:tickLblPos val="nextTo"/>
        <c:spPr>
          <a:ln w="3175">
            <a:solidFill>
              <a:srgbClr val="000000"/>
            </a:solidFill>
          </a:ln>
        </c:spPr>
        <c:crossAx val="2054258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5"/>
          <c:h val="0.911"/>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53336740"/>
        <c:axId val="10268613"/>
      </c:barChart>
      <c:catAx>
        <c:axId val="53336740"/>
        <c:scaling>
          <c:orientation val="minMax"/>
        </c:scaling>
        <c:axPos val="b"/>
        <c:delete val="0"/>
        <c:numFmt formatCode="General" sourceLinked="0"/>
        <c:majorTickMark val="out"/>
        <c:minorTickMark val="none"/>
        <c:tickLblPos val="nextTo"/>
        <c:spPr>
          <a:ln w="3175">
            <a:solidFill>
              <a:srgbClr val="000000"/>
            </a:solidFill>
          </a:ln>
        </c:spPr>
        <c:crossAx val="10268613"/>
        <c:crosses val="autoZero"/>
        <c:auto val="1"/>
        <c:lblOffset val="100"/>
        <c:tickLblSkip val="1"/>
        <c:noMultiLvlLbl val="0"/>
      </c:catAx>
      <c:valAx>
        <c:axId val="10268613"/>
        <c:scaling>
          <c:orientation val="minMax"/>
        </c:scaling>
        <c:axPos val="l"/>
        <c:delete val="0"/>
        <c:numFmt formatCode="General" sourceLinked="1"/>
        <c:majorTickMark val="out"/>
        <c:minorTickMark val="none"/>
        <c:tickLblPos val="nextTo"/>
        <c:spPr>
          <a:ln w="3175">
            <a:solidFill>
              <a:srgbClr val="000000"/>
            </a:solidFill>
          </a:ln>
        </c:spPr>
        <c:crossAx val="5333674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
          <c:h val="0.911"/>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25308654"/>
        <c:axId val="26451295"/>
      </c:barChart>
      <c:catAx>
        <c:axId val="25308654"/>
        <c:scaling>
          <c:orientation val="minMax"/>
        </c:scaling>
        <c:axPos val="b"/>
        <c:delete val="0"/>
        <c:numFmt formatCode="General" sourceLinked="0"/>
        <c:majorTickMark val="out"/>
        <c:minorTickMark val="none"/>
        <c:tickLblPos val="nextTo"/>
        <c:spPr>
          <a:ln w="3175">
            <a:solidFill>
              <a:srgbClr val="000000"/>
            </a:solidFill>
          </a:ln>
        </c:spPr>
        <c:crossAx val="26451295"/>
        <c:crosses val="autoZero"/>
        <c:auto val="1"/>
        <c:lblOffset val="100"/>
        <c:tickLblSkip val="1"/>
        <c:noMultiLvlLbl val="0"/>
      </c:catAx>
      <c:valAx>
        <c:axId val="26451295"/>
        <c:scaling>
          <c:orientation val="minMax"/>
        </c:scaling>
        <c:axPos val="l"/>
        <c:delete val="0"/>
        <c:numFmt formatCode="General" sourceLinked="1"/>
        <c:majorTickMark val="out"/>
        <c:minorTickMark val="none"/>
        <c:tickLblPos val="nextTo"/>
        <c:spPr>
          <a:ln w="3175">
            <a:solidFill>
              <a:srgbClr val="000000"/>
            </a:solidFill>
          </a:ln>
        </c:spPr>
        <c:crossAx val="2530865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36735064"/>
        <c:axId val="62180121"/>
      </c:barChart>
      <c:catAx>
        <c:axId val="36735064"/>
        <c:scaling>
          <c:orientation val="minMax"/>
        </c:scaling>
        <c:axPos val="b"/>
        <c:delete val="0"/>
        <c:numFmt formatCode="General" sourceLinked="0"/>
        <c:majorTickMark val="none"/>
        <c:minorTickMark val="none"/>
        <c:tickLblPos val="nextTo"/>
        <c:spPr>
          <a:ln w="3175">
            <a:solidFill>
              <a:srgbClr val="000000"/>
            </a:solidFill>
          </a:ln>
        </c:spPr>
        <c:crossAx val="62180121"/>
        <c:crosses val="autoZero"/>
        <c:auto val="1"/>
        <c:lblOffset val="100"/>
        <c:tickLblSkip val="1"/>
        <c:noMultiLvlLbl val="0"/>
      </c:catAx>
      <c:valAx>
        <c:axId val="62180121"/>
        <c:scaling>
          <c:orientation val="minMax"/>
        </c:scaling>
        <c:axPos val="l"/>
        <c:delete val="0"/>
        <c:numFmt formatCode="General" sourceLinked="1"/>
        <c:majorTickMark val="none"/>
        <c:minorTickMark val="none"/>
        <c:tickLblPos val="nextTo"/>
        <c:spPr>
          <a:ln w="3175">
            <a:solidFill>
              <a:srgbClr val="000000"/>
            </a:solidFill>
          </a:ln>
        </c:spPr>
        <c:crossAx val="3673506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22750178"/>
        <c:axId val="3425011"/>
      </c:barChart>
      <c:catAx>
        <c:axId val="22750178"/>
        <c:scaling>
          <c:orientation val="minMax"/>
        </c:scaling>
        <c:axPos val="b"/>
        <c:delete val="0"/>
        <c:numFmt formatCode="General" sourceLinked="0"/>
        <c:majorTickMark val="none"/>
        <c:minorTickMark val="none"/>
        <c:tickLblPos val="nextTo"/>
        <c:spPr>
          <a:ln w="3175">
            <a:solidFill>
              <a:srgbClr val="000000"/>
            </a:solidFill>
          </a:ln>
        </c:spPr>
        <c:crossAx val="3425011"/>
        <c:crosses val="autoZero"/>
        <c:auto val="1"/>
        <c:lblOffset val="100"/>
        <c:tickLblSkip val="1"/>
        <c:noMultiLvlLbl val="0"/>
      </c:catAx>
      <c:valAx>
        <c:axId val="3425011"/>
        <c:scaling>
          <c:orientation val="minMax"/>
        </c:scaling>
        <c:axPos val="l"/>
        <c:delete val="0"/>
        <c:numFmt formatCode="General" sourceLinked="1"/>
        <c:majorTickMark val="none"/>
        <c:minorTickMark val="none"/>
        <c:tickLblPos val="nextTo"/>
        <c:spPr>
          <a:ln w="3175">
            <a:solidFill>
              <a:srgbClr val="000000"/>
            </a:solidFill>
          </a:ln>
        </c:spPr>
        <c:crossAx val="2275017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5"/>
          <c:w val="0.96425"/>
          <c:h val="0.91075"/>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30825100"/>
        <c:axId val="8990445"/>
      </c:barChart>
      <c:catAx>
        <c:axId val="30825100"/>
        <c:scaling>
          <c:orientation val="minMax"/>
        </c:scaling>
        <c:axPos val="b"/>
        <c:delete val="0"/>
        <c:numFmt formatCode="General" sourceLinked="0"/>
        <c:majorTickMark val="none"/>
        <c:minorTickMark val="none"/>
        <c:tickLblPos val="nextTo"/>
        <c:spPr>
          <a:ln w="3175">
            <a:solidFill>
              <a:srgbClr val="000000"/>
            </a:solidFill>
          </a:ln>
        </c:spPr>
        <c:crossAx val="8990445"/>
        <c:crosses val="autoZero"/>
        <c:auto val="1"/>
        <c:lblOffset val="100"/>
        <c:tickLblSkip val="1"/>
        <c:noMultiLvlLbl val="0"/>
      </c:catAx>
      <c:valAx>
        <c:axId val="8990445"/>
        <c:scaling>
          <c:orientation val="minMax"/>
        </c:scaling>
        <c:axPos val="l"/>
        <c:delete val="0"/>
        <c:numFmt formatCode="General" sourceLinked="1"/>
        <c:majorTickMark val="none"/>
        <c:minorTickMark val="none"/>
        <c:tickLblPos val="nextTo"/>
        <c:spPr>
          <a:ln w="3175">
            <a:solidFill>
              <a:srgbClr val="000000"/>
            </a:solidFill>
          </a:ln>
        </c:spPr>
        <c:crossAx val="3082510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13805142"/>
        <c:axId val="57137415"/>
      </c:barChart>
      <c:catAx>
        <c:axId val="13805142"/>
        <c:scaling>
          <c:orientation val="minMax"/>
        </c:scaling>
        <c:axPos val="b"/>
        <c:delete val="0"/>
        <c:numFmt formatCode="General" sourceLinked="0"/>
        <c:majorTickMark val="none"/>
        <c:minorTickMark val="none"/>
        <c:tickLblPos val="nextTo"/>
        <c:spPr>
          <a:ln w="3175">
            <a:solidFill>
              <a:srgbClr val="000000"/>
            </a:solidFill>
          </a:ln>
        </c:spPr>
        <c:crossAx val="57137415"/>
        <c:crosses val="autoZero"/>
        <c:auto val="1"/>
        <c:lblOffset val="100"/>
        <c:tickLblSkip val="1"/>
        <c:noMultiLvlLbl val="0"/>
      </c:catAx>
      <c:valAx>
        <c:axId val="57137415"/>
        <c:scaling>
          <c:orientation val="minMax"/>
        </c:scaling>
        <c:axPos val="l"/>
        <c:delete val="0"/>
        <c:numFmt formatCode="General" sourceLinked="1"/>
        <c:majorTickMark val="none"/>
        <c:minorTickMark val="none"/>
        <c:tickLblPos val="nextTo"/>
        <c:spPr>
          <a:ln w="3175">
            <a:solidFill>
              <a:srgbClr val="000000"/>
            </a:solidFill>
          </a:ln>
        </c:spPr>
        <c:crossAx val="1380514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44474688"/>
        <c:axId val="64727873"/>
      </c:barChart>
      <c:catAx>
        <c:axId val="44474688"/>
        <c:scaling>
          <c:orientation val="minMax"/>
        </c:scaling>
        <c:axPos val="b"/>
        <c:delete val="0"/>
        <c:numFmt formatCode="General" sourceLinked="0"/>
        <c:majorTickMark val="none"/>
        <c:minorTickMark val="none"/>
        <c:tickLblPos val="nextTo"/>
        <c:spPr>
          <a:ln w="3175">
            <a:solidFill>
              <a:srgbClr val="000000"/>
            </a:solidFill>
          </a:ln>
        </c:spPr>
        <c:crossAx val="64727873"/>
        <c:crosses val="autoZero"/>
        <c:auto val="1"/>
        <c:lblOffset val="100"/>
        <c:tickLblSkip val="1"/>
        <c:noMultiLvlLbl val="0"/>
      </c:catAx>
      <c:valAx>
        <c:axId val="64727873"/>
        <c:scaling>
          <c:orientation val="minMax"/>
        </c:scaling>
        <c:axPos val="l"/>
        <c:delete val="0"/>
        <c:numFmt formatCode="General" sourceLinked="1"/>
        <c:majorTickMark val="none"/>
        <c:minorTickMark val="none"/>
        <c:tickLblPos val="nextTo"/>
        <c:spPr>
          <a:ln w="3175">
            <a:solidFill>
              <a:srgbClr val="000000"/>
            </a:solidFill>
          </a:ln>
        </c:spPr>
        <c:crossAx val="4447468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PELAPORAN'!$C$239:$H$239</c:f>
            </c:numRef>
          </c:val>
        </c:ser>
        <c:axId val="862492"/>
        <c:axId val="7762429"/>
      </c:barChart>
      <c:catAx>
        <c:axId val="862492"/>
        <c:scaling>
          <c:orientation val="minMax"/>
        </c:scaling>
        <c:axPos val="b"/>
        <c:delete val="0"/>
        <c:numFmt formatCode="General" sourceLinked="1"/>
        <c:majorTickMark val="out"/>
        <c:minorTickMark val="none"/>
        <c:tickLblPos val="nextTo"/>
        <c:spPr>
          <a:ln w="3175">
            <a:solidFill>
              <a:srgbClr val="000000"/>
            </a:solidFill>
          </a:ln>
        </c:spPr>
        <c:crossAx val="7762429"/>
        <c:crosses val="autoZero"/>
        <c:auto val="1"/>
        <c:lblOffset val="100"/>
        <c:tickLblSkip val="1"/>
        <c:noMultiLvlLbl val="0"/>
      </c:catAx>
      <c:valAx>
        <c:axId val="7762429"/>
        <c:scaling>
          <c:orientation val="minMax"/>
          <c:max val="60"/>
        </c:scaling>
        <c:axPos val="l"/>
        <c:delete val="0"/>
        <c:numFmt formatCode="General" sourceLinked="1"/>
        <c:majorTickMark val="out"/>
        <c:minorTickMark val="none"/>
        <c:tickLblPos val="nextTo"/>
        <c:spPr>
          <a:ln w="3175">
            <a:solidFill>
              <a:srgbClr val="000000"/>
            </a:solidFill>
          </a:ln>
        </c:spPr>
        <c:crossAx val="86249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45679946"/>
        <c:axId val="8466331"/>
      </c:barChart>
      <c:catAx>
        <c:axId val="45679946"/>
        <c:scaling>
          <c:orientation val="minMax"/>
        </c:scaling>
        <c:axPos val="b"/>
        <c:delete val="0"/>
        <c:numFmt formatCode="General" sourceLinked="0"/>
        <c:majorTickMark val="none"/>
        <c:minorTickMark val="none"/>
        <c:tickLblPos val="nextTo"/>
        <c:spPr>
          <a:ln w="3175">
            <a:solidFill>
              <a:srgbClr val="000000"/>
            </a:solidFill>
          </a:ln>
        </c:spPr>
        <c:crossAx val="8466331"/>
        <c:crosses val="autoZero"/>
        <c:auto val="1"/>
        <c:lblOffset val="100"/>
        <c:tickLblSkip val="1"/>
        <c:noMultiLvlLbl val="0"/>
      </c:catAx>
      <c:valAx>
        <c:axId val="8466331"/>
        <c:scaling>
          <c:orientation val="minMax"/>
        </c:scaling>
        <c:axPos val="l"/>
        <c:delete val="0"/>
        <c:numFmt formatCode="General" sourceLinked="1"/>
        <c:majorTickMark val="none"/>
        <c:minorTickMark val="none"/>
        <c:tickLblPos val="nextTo"/>
        <c:spPr>
          <a:ln w="3175">
            <a:solidFill>
              <a:srgbClr val="000000"/>
            </a:solidFill>
          </a:ln>
        </c:spPr>
        <c:crossAx val="456799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75"/>
          <c:w val="0.96425"/>
          <c:h val="0.9122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PELAPORAN'!$K$185:$P$185</c:f>
              <c:numCache/>
            </c:numRef>
          </c:val>
        </c:ser>
        <c:axId val="9088116"/>
        <c:axId val="14684181"/>
      </c:barChart>
      <c:catAx>
        <c:axId val="9088116"/>
        <c:scaling>
          <c:orientation val="minMax"/>
        </c:scaling>
        <c:axPos val="b"/>
        <c:delete val="0"/>
        <c:numFmt formatCode="General" sourceLinked="0"/>
        <c:majorTickMark val="none"/>
        <c:minorTickMark val="none"/>
        <c:tickLblPos val="nextTo"/>
        <c:spPr>
          <a:ln w="3175">
            <a:solidFill>
              <a:srgbClr val="000000"/>
            </a:solidFill>
          </a:ln>
        </c:spPr>
        <c:crossAx val="14684181"/>
        <c:crosses val="autoZero"/>
        <c:auto val="1"/>
        <c:lblOffset val="100"/>
        <c:tickLblSkip val="1"/>
        <c:noMultiLvlLbl val="0"/>
      </c:catAx>
      <c:valAx>
        <c:axId val="14684181"/>
        <c:scaling>
          <c:orientation val="minMax"/>
        </c:scaling>
        <c:axPos val="l"/>
        <c:delete val="0"/>
        <c:numFmt formatCode="General" sourceLinked="1"/>
        <c:majorTickMark val="none"/>
        <c:minorTickMark val="none"/>
        <c:tickLblPos val="nextTo"/>
        <c:spPr>
          <a:ln w="3175">
            <a:solidFill>
              <a:srgbClr val="000000"/>
            </a:solidFill>
          </a:ln>
        </c:spPr>
        <c:crossAx val="908811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PELAPORAN'!$K$239:$P$239</c:f>
            </c:numRef>
          </c:val>
        </c:ser>
        <c:axId val="2752998"/>
        <c:axId val="24776983"/>
      </c:barChart>
      <c:catAx>
        <c:axId val="2752998"/>
        <c:scaling>
          <c:orientation val="minMax"/>
        </c:scaling>
        <c:axPos val="b"/>
        <c:delete val="0"/>
        <c:numFmt formatCode="General" sourceLinked="1"/>
        <c:majorTickMark val="out"/>
        <c:minorTickMark val="none"/>
        <c:tickLblPos val="nextTo"/>
        <c:spPr>
          <a:ln w="3175">
            <a:solidFill>
              <a:srgbClr val="000000"/>
            </a:solidFill>
          </a:ln>
        </c:spPr>
        <c:crossAx val="24776983"/>
        <c:crosses val="autoZero"/>
        <c:auto val="1"/>
        <c:lblOffset val="100"/>
        <c:tickLblSkip val="1"/>
        <c:noMultiLvlLbl val="0"/>
      </c:catAx>
      <c:valAx>
        <c:axId val="24776983"/>
        <c:scaling>
          <c:orientation val="minMax"/>
          <c:max val="60"/>
        </c:scaling>
        <c:axPos val="l"/>
        <c:delete val="0"/>
        <c:numFmt formatCode="General" sourceLinked="1"/>
        <c:majorTickMark val="out"/>
        <c:minorTickMark val="none"/>
        <c:tickLblPos val="nextTo"/>
        <c:spPr>
          <a:ln w="3175">
            <a:solidFill>
              <a:srgbClr val="000000"/>
            </a:solidFill>
          </a:ln>
        </c:spPr>
        <c:crossAx val="275299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PELAPORAN'!$C$257:$H$257</c:f>
            </c:numRef>
          </c:val>
        </c:ser>
        <c:axId val="21666256"/>
        <c:axId val="60778577"/>
      </c:barChart>
      <c:catAx>
        <c:axId val="21666256"/>
        <c:scaling>
          <c:orientation val="minMax"/>
        </c:scaling>
        <c:axPos val="b"/>
        <c:delete val="0"/>
        <c:numFmt formatCode="General" sourceLinked="1"/>
        <c:majorTickMark val="out"/>
        <c:minorTickMark val="none"/>
        <c:tickLblPos val="nextTo"/>
        <c:spPr>
          <a:ln w="3175">
            <a:solidFill>
              <a:srgbClr val="000000"/>
            </a:solidFill>
          </a:ln>
        </c:spPr>
        <c:crossAx val="60778577"/>
        <c:crosses val="autoZero"/>
        <c:auto val="1"/>
        <c:lblOffset val="100"/>
        <c:tickLblSkip val="1"/>
        <c:noMultiLvlLbl val="0"/>
      </c:catAx>
      <c:valAx>
        <c:axId val="60778577"/>
        <c:scaling>
          <c:orientation val="minMax"/>
          <c:max val="60"/>
        </c:scaling>
        <c:axPos val="l"/>
        <c:delete val="0"/>
        <c:numFmt formatCode="General" sourceLinked="1"/>
        <c:majorTickMark val="out"/>
        <c:minorTickMark val="none"/>
        <c:tickLblPos val="nextTo"/>
        <c:spPr>
          <a:ln w="3175">
            <a:solidFill>
              <a:srgbClr val="000000"/>
            </a:solidFill>
          </a:ln>
        </c:spPr>
        <c:crossAx val="21666256"/>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PELAPORAN'!$C$275:$H$275</c:f>
            </c:numRef>
          </c:val>
        </c:ser>
        <c:axId val="10136282"/>
        <c:axId val="24117675"/>
      </c:barChart>
      <c:catAx>
        <c:axId val="10136282"/>
        <c:scaling>
          <c:orientation val="minMax"/>
        </c:scaling>
        <c:axPos val="b"/>
        <c:delete val="0"/>
        <c:numFmt formatCode="General" sourceLinked="1"/>
        <c:majorTickMark val="out"/>
        <c:minorTickMark val="none"/>
        <c:tickLblPos val="nextTo"/>
        <c:spPr>
          <a:ln w="3175">
            <a:solidFill>
              <a:srgbClr val="000000"/>
            </a:solidFill>
          </a:ln>
        </c:spPr>
        <c:crossAx val="24117675"/>
        <c:crosses val="autoZero"/>
        <c:auto val="1"/>
        <c:lblOffset val="100"/>
        <c:tickLblSkip val="1"/>
        <c:noMultiLvlLbl val="0"/>
      </c:catAx>
      <c:valAx>
        <c:axId val="24117675"/>
        <c:scaling>
          <c:orientation val="minMax"/>
          <c:max val="60"/>
        </c:scaling>
        <c:axPos val="l"/>
        <c:delete val="0"/>
        <c:numFmt formatCode="General" sourceLinked="1"/>
        <c:majorTickMark val="out"/>
        <c:minorTickMark val="none"/>
        <c:tickLblPos val="nextTo"/>
        <c:spPr>
          <a:ln w="3175">
            <a:solidFill>
              <a:srgbClr val="000000"/>
            </a:solidFill>
          </a:ln>
        </c:spPr>
        <c:crossAx val="1013628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PELAPORAN'!$K$275:$P$275</c:f>
            </c:numRef>
          </c:val>
        </c:ser>
        <c:axId val="15732484"/>
        <c:axId val="7374629"/>
      </c:barChart>
      <c:catAx>
        <c:axId val="15732484"/>
        <c:scaling>
          <c:orientation val="minMax"/>
        </c:scaling>
        <c:axPos val="b"/>
        <c:delete val="0"/>
        <c:numFmt formatCode="General" sourceLinked="1"/>
        <c:majorTickMark val="out"/>
        <c:minorTickMark val="none"/>
        <c:tickLblPos val="nextTo"/>
        <c:spPr>
          <a:ln w="3175">
            <a:solidFill>
              <a:srgbClr val="000000"/>
            </a:solidFill>
          </a:ln>
        </c:spPr>
        <c:crossAx val="7374629"/>
        <c:crosses val="autoZero"/>
        <c:auto val="1"/>
        <c:lblOffset val="100"/>
        <c:tickLblSkip val="1"/>
        <c:noMultiLvlLbl val="0"/>
      </c:catAx>
      <c:valAx>
        <c:axId val="7374629"/>
        <c:scaling>
          <c:orientation val="minMax"/>
          <c:max val="60"/>
        </c:scaling>
        <c:axPos val="l"/>
        <c:delete val="0"/>
        <c:numFmt formatCode="General" sourceLinked="1"/>
        <c:majorTickMark val="out"/>
        <c:minorTickMark val="none"/>
        <c:tickLblPos val="nextTo"/>
        <c:spPr>
          <a:ln w="3175">
            <a:solidFill>
              <a:srgbClr val="000000"/>
            </a:solidFill>
          </a:ln>
        </c:spPr>
        <c:crossAx val="1573248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PELAPORAN'!$C$293:$H$293</c:f>
            </c:numRef>
          </c:val>
        </c:ser>
        <c:axId val="66371662"/>
        <c:axId val="60474047"/>
      </c:barChart>
      <c:catAx>
        <c:axId val="66371662"/>
        <c:scaling>
          <c:orientation val="minMax"/>
        </c:scaling>
        <c:axPos val="b"/>
        <c:delete val="0"/>
        <c:numFmt formatCode="General" sourceLinked="1"/>
        <c:majorTickMark val="out"/>
        <c:minorTickMark val="none"/>
        <c:tickLblPos val="nextTo"/>
        <c:spPr>
          <a:ln w="3175">
            <a:solidFill>
              <a:srgbClr val="000000"/>
            </a:solidFill>
          </a:ln>
        </c:spPr>
        <c:crossAx val="60474047"/>
        <c:crosses val="autoZero"/>
        <c:auto val="1"/>
        <c:lblOffset val="100"/>
        <c:tickLblSkip val="1"/>
        <c:noMultiLvlLbl val="0"/>
      </c:catAx>
      <c:valAx>
        <c:axId val="60474047"/>
        <c:scaling>
          <c:orientation val="minMax"/>
          <c:max val="60"/>
        </c:scaling>
        <c:axPos val="l"/>
        <c:delete val="0"/>
        <c:numFmt formatCode="General" sourceLinked="1"/>
        <c:majorTickMark val="out"/>
        <c:minorTickMark val="none"/>
        <c:tickLblPos val="nextTo"/>
        <c:spPr>
          <a:ln w="3175">
            <a:solidFill>
              <a:srgbClr val="000000"/>
            </a:solidFill>
          </a:ln>
        </c:spPr>
        <c:crossAx val="6637166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solidFill>
                <a:srgbClr val="4F81BD"/>
              </a:solidFill>
              <a:ln w="3175">
                <a:noFill/>
              </a:ln>
            </c:spPr>
          </c:dPt>
          <c:val>
            <c:numRef>
              <c:f>'GRAF PELAPORAN'!$K$293:$P$293</c:f>
            </c:numRef>
          </c:val>
        </c:ser>
        <c:axId val="7395512"/>
        <c:axId val="66559609"/>
      </c:barChart>
      <c:catAx>
        <c:axId val="7395512"/>
        <c:scaling>
          <c:orientation val="minMax"/>
        </c:scaling>
        <c:axPos val="b"/>
        <c:delete val="0"/>
        <c:numFmt formatCode="General" sourceLinked="1"/>
        <c:majorTickMark val="none"/>
        <c:minorTickMark val="none"/>
        <c:tickLblPos val="nextTo"/>
        <c:spPr>
          <a:ln w="3175">
            <a:solidFill>
              <a:srgbClr val="000000"/>
            </a:solidFill>
          </a:ln>
        </c:spPr>
        <c:crossAx val="66559609"/>
        <c:crosses val="autoZero"/>
        <c:auto val="1"/>
        <c:lblOffset val="100"/>
        <c:tickLblSkip val="1"/>
        <c:noMultiLvlLbl val="0"/>
      </c:catAx>
      <c:valAx>
        <c:axId val="66559609"/>
        <c:scaling>
          <c:orientation val="minMax"/>
          <c:max val="60"/>
        </c:scaling>
        <c:axPos val="l"/>
        <c:delete val="0"/>
        <c:numFmt formatCode="General" sourceLinked="1"/>
        <c:majorTickMark val="none"/>
        <c:minorTickMark val="none"/>
        <c:tickLblPos val="nextTo"/>
        <c:spPr>
          <a:ln w="3175">
            <a:solidFill>
              <a:srgbClr val="000000"/>
            </a:solidFill>
          </a:ln>
        </c:spPr>
        <c:crossAx val="73955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29</xdr:col>
      <xdr:colOff>209550</xdr:colOff>
      <xdr:row>0</xdr:row>
      <xdr:rowOff>85725</xdr:rowOff>
    </xdr:from>
    <xdr:to>
      <xdr:col>29</xdr:col>
      <xdr:colOff>990600</xdr:colOff>
      <xdr:row>2</xdr:row>
      <xdr:rowOff>95250</xdr:rowOff>
    </xdr:to>
    <xdr:pic>
      <xdr:nvPicPr>
        <xdr:cNvPr id="2" name="Picture 2"/>
        <xdr:cNvPicPr preferRelativeResize="1">
          <a:picLocks noChangeAspect="1"/>
        </xdr:cNvPicPr>
      </xdr:nvPicPr>
      <xdr:blipFill>
        <a:blip r:embed="rId2"/>
        <a:stretch>
          <a:fillRect/>
        </a:stretch>
      </xdr:blipFill>
      <xdr:spPr>
        <a:xfrm>
          <a:off x="16592550" y="857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600825"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10039350"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69200"/>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963477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963477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963477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963477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963477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963477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963477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963477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963477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698700"/>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898225"/>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36800"/>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898225"/>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499175"/>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499175"/>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07300"/>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299650"/>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299650"/>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00125"/>
        <a:ext cx="5372100" cy="2305050"/>
      </xdr:xfrm>
      <a:graphic>
        <a:graphicData uri="http://schemas.openxmlformats.org/drawingml/2006/chart">
          <c:chart xmlns:c="http://schemas.openxmlformats.org/drawingml/2006/chart" r:id="rId32"/>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3" name="Chart 60"/>
        <xdr:cNvGraphicFramePr/>
      </xdr:nvGraphicFramePr>
      <xdr:xfrm>
        <a:off x="6200775" y="39100125"/>
        <a:ext cx="5372100" cy="2305050"/>
      </xdr:xfrm>
      <a:graphic>
        <a:graphicData uri="http://schemas.openxmlformats.org/drawingml/2006/chart">
          <c:chart xmlns:c="http://schemas.openxmlformats.org/drawingml/2006/chart" r:id="rId3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I104"/>
  <sheetViews>
    <sheetView zoomScale="70" zoomScaleNormal="70" zoomScaleSheetLayoutView="100" zoomScalePageLayoutView="0" workbookViewId="0" topLeftCell="A1">
      <selection activeCell="C72" sqref="C72"/>
    </sheetView>
  </sheetViews>
  <sheetFormatPr defaultColWidth="9.140625" defaultRowHeight="15" zeroHeight="1"/>
  <cols>
    <col min="1" max="1" width="5.00390625" style="109" customWidth="1"/>
    <col min="2" max="2" width="47.421875" style="109" customWidth="1"/>
    <col min="3" max="3" width="26.28125" style="109" customWidth="1"/>
    <col min="4" max="4" width="11.421875" style="110" customWidth="1"/>
    <col min="5" max="13" width="17.28125" style="109" customWidth="1"/>
    <col min="14" max="14" width="17.28125" style="109" hidden="1" customWidth="1"/>
    <col min="15" max="29" width="17.57421875" style="109" hidden="1" customWidth="1"/>
    <col min="30" max="30" width="20.28125" style="110" customWidth="1"/>
    <col min="31" max="31" width="5.421875" style="109" customWidth="1"/>
    <col min="32" max="32" width="2.421875" style="109" hidden="1" customWidth="1"/>
    <col min="33" max="33" width="2.57421875" style="109" hidden="1" customWidth="1"/>
    <col min="34" max="34" width="9.140625" style="109" hidden="1" customWidth="1"/>
    <col min="35" max="35" width="9.140625" style="109" bestFit="1" customWidth="1"/>
    <col min="36" max="16384" width="9.140625" style="109" customWidth="1"/>
  </cols>
  <sheetData>
    <row r="1" spans="1:30" s="107" customFormat="1" ht="25.5" customHeight="1">
      <c r="A1" s="111"/>
      <c r="B1" s="112"/>
      <c r="C1" s="113" t="s">
        <v>0</v>
      </c>
      <c r="D1" s="114" t="s">
        <v>4</v>
      </c>
      <c r="E1" s="114"/>
      <c r="F1" s="114"/>
      <c r="G1" s="114"/>
      <c r="H1" s="114"/>
      <c r="I1" s="114"/>
      <c r="J1" s="114"/>
      <c r="K1" s="114"/>
      <c r="L1" s="114"/>
      <c r="M1" s="114"/>
      <c r="N1" s="114"/>
      <c r="O1" s="114"/>
      <c r="P1" s="114"/>
      <c r="Q1" s="114"/>
      <c r="R1" s="114"/>
      <c r="S1" s="114"/>
      <c r="T1" s="112"/>
      <c r="U1" s="112"/>
      <c r="V1" s="111"/>
      <c r="W1" s="112"/>
      <c r="X1" s="112"/>
      <c r="Y1" s="112"/>
      <c r="Z1" s="112"/>
      <c r="AA1" s="112"/>
      <c r="AB1" s="112"/>
      <c r="AC1" s="112"/>
      <c r="AD1" s="134"/>
    </row>
    <row r="2" spans="1:30" s="107" customFormat="1" ht="25.5" customHeight="1">
      <c r="A2" s="111"/>
      <c r="B2" s="112"/>
      <c r="C2" s="113" t="s">
        <v>1</v>
      </c>
      <c r="D2" s="114" t="s">
        <v>4</v>
      </c>
      <c r="E2" s="114"/>
      <c r="F2" s="114"/>
      <c r="G2" s="114"/>
      <c r="H2" s="114"/>
      <c r="I2" s="114"/>
      <c r="J2" s="114"/>
      <c r="K2" s="114"/>
      <c r="L2" s="114"/>
      <c r="M2" s="114"/>
      <c r="N2" s="114"/>
      <c r="O2" s="114"/>
      <c r="P2" s="114"/>
      <c r="Q2" s="114"/>
      <c r="R2" s="114"/>
      <c r="S2" s="114"/>
      <c r="T2" s="112"/>
      <c r="U2" s="112"/>
      <c r="V2" s="111"/>
      <c r="W2" s="112"/>
      <c r="X2" s="112"/>
      <c r="Y2" s="112"/>
      <c r="Z2" s="112"/>
      <c r="AA2" s="112"/>
      <c r="AB2" s="112"/>
      <c r="AC2" s="112"/>
      <c r="AD2" s="134"/>
    </row>
    <row r="3" spans="1:30" s="107" customFormat="1" ht="25.5" customHeight="1">
      <c r="A3" s="111"/>
      <c r="B3" s="115"/>
      <c r="C3" s="113" t="s">
        <v>2</v>
      </c>
      <c r="D3" s="114" t="s">
        <v>4</v>
      </c>
      <c r="E3" s="114"/>
      <c r="F3" s="114"/>
      <c r="G3" s="114"/>
      <c r="H3" s="114"/>
      <c r="I3" s="114"/>
      <c r="J3" s="114"/>
      <c r="K3" s="114"/>
      <c r="L3" s="114"/>
      <c r="M3" s="114"/>
      <c r="N3" s="114"/>
      <c r="O3" s="114"/>
      <c r="P3" s="114"/>
      <c r="Q3" s="114"/>
      <c r="R3" s="114"/>
      <c r="S3" s="114"/>
      <c r="T3" s="115"/>
      <c r="U3" s="115"/>
      <c r="V3" s="111"/>
      <c r="W3" s="115"/>
      <c r="X3" s="115"/>
      <c r="Y3" s="115"/>
      <c r="Z3" s="115"/>
      <c r="AA3" s="115"/>
      <c r="AB3" s="115"/>
      <c r="AC3" s="115"/>
      <c r="AD3" s="135"/>
    </row>
    <row r="4" spans="1:30" s="107" customFormat="1" ht="25.5" customHeight="1">
      <c r="A4" s="111"/>
      <c r="B4" s="112"/>
      <c r="C4" s="113" t="s">
        <v>3</v>
      </c>
      <c r="D4" s="114" t="s">
        <v>4</v>
      </c>
      <c r="E4" s="114"/>
      <c r="F4" s="114"/>
      <c r="G4" s="114"/>
      <c r="H4" s="114"/>
      <c r="I4" s="114"/>
      <c r="J4" s="114"/>
      <c r="K4" s="114"/>
      <c r="L4" s="114"/>
      <c r="M4" s="114"/>
      <c r="N4" s="114"/>
      <c r="O4" s="114"/>
      <c r="P4" s="114"/>
      <c r="Q4" s="114"/>
      <c r="R4" s="114"/>
      <c r="S4" s="114" t="s">
        <v>4</v>
      </c>
      <c r="T4" s="112"/>
      <c r="U4" s="112"/>
      <c r="V4" s="111"/>
      <c r="W4" s="112"/>
      <c r="X4" s="112"/>
      <c r="Y4" s="112"/>
      <c r="Z4" s="112"/>
      <c r="AA4" s="112"/>
      <c r="AB4" s="112"/>
      <c r="AC4" s="112"/>
      <c r="AD4" s="134"/>
    </row>
    <row r="5" spans="1:30" ht="15.75" customHeight="1">
      <c r="A5" s="116"/>
      <c r="B5" s="116"/>
      <c r="C5" s="116"/>
      <c r="D5" s="117"/>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1:30" s="108" customFormat="1" ht="19.5" customHeight="1">
      <c r="A6" s="118" t="s">
        <v>5</v>
      </c>
      <c r="B6" s="116"/>
      <c r="C6" s="119" t="s">
        <v>6</v>
      </c>
      <c r="D6" s="167"/>
      <c r="E6" s="116"/>
      <c r="F6" s="120"/>
      <c r="G6" s="120"/>
      <c r="H6" s="120"/>
      <c r="I6" s="120"/>
      <c r="J6" s="120"/>
      <c r="K6" s="120"/>
      <c r="L6" s="120"/>
      <c r="M6" s="120"/>
      <c r="N6" s="120"/>
      <c r="O6" s="120"/>
      <c r="P6" s="120"/>
      <c r="Q6" s="120"/>
      <c r="R6" s="120"/>
      <c r="S6" s="120"/>
      <c r="T6" s="120"/>
      <c r="U6" s="120"/>
      <c r="V6" s="120"/>
      <c r="W6" s="120"/>
      <c r="X6" s="120"/>
      <c r="Y6" s="120"/>
      <c r="Z6" s="122"/>
      <c r="AA6" s="122"/>
      <c r="AB6" s="122"/>
      <c r="AC6" s="122"/>
      <c r="AD6" s="123"/>
    </row>
    <row r="7" spans="1:30" s="108" customFormat="1" ht="19.5" customHeight="1">
      <c r="A7" s="121" t="s">
        <v>127</v>
      </c>
      <c r="B7" s="120"/>
      <c r="C7" s="119" t="s">
        <v>7</v>
      </c>
      <c r="D7" s="120" t="s">
        <v>4</v>
      </c>
      <c r="E7" s="116"/>
      <c r="F7" s="120"/>
      <c r="G7" s="120"/>
      <c r="H7" s="120"/>
      <c r="I7" s="120"/>
      <c r="J7" s="120"/>
      <c r="K7" s="120"/>
      <c r="L7" s="120"/>
      <c r="M7" s="120"/>
      <c r="N7" s="120"/>
      <c r="O7" s="120"/>
      <c r="P7" s="120"/>
      <c r="Q7" s="120"/>
      <c r="R7" s="120"/>
      <c r="S7" s="120"/>
      <c r="T7" s="120"/>
      <c r="U7" s="120"/>
      <c r="V7" s="120"/>
      <c r="W7" s="120"/>
      <c r="X7" s="120"/>
      <c r="Y7" s="120"/>
      <c r="Z7" s="122"/>
      <c r="AA7" s="122"/>
      <c r="AB7" s="122"/>
      <c r="AC7" s="122"/>
      <c r="AD7" s="123"/>
    </row>
    <row r="8" spans="1:30" s="108" customFormat="1" ht="19.5" customHeight="1">
      <c r="A8" s="122"/>
      <c r="B8" s="120"/>
      <c r="C8" s="122"/>
      <c r="D8" s="120"/>
      <c r="E8" s="123"/>
      <c r="F8" s="124"/>
      <c r="G8" s="123"/>
      <c r="H8" s="124"/>
      <c r="I8" s="123"/>
      <c r="J8" s="124"/>
      <c r="K8" s="123"/>
      <c r="L8" s="124"/>
      <c r="M8" s="123"/>
      <c r="N8" s="124"/>
      <c r="O8" s="123"/>
      <c r="P8" s="124"/>
      <c r="Q8" s="123"/>
      <c r="R8" s="124"/>
      <c r="S8" s="123"/>
      <c r="T8" s="124"/>
      <c r="U8" s="123"/>
      <c r="V8" s="124"/>
      <c r="W8" s="123"/>
      <c r="X8" s="124"/>
      <c r="Y8" s="123"/>
      <c r="Z8" s="124"/>
      <c r="AA8" s="123"/>
      <c r="AB8" s="124"/>
      <c r="AC8" s="123"/>
      <c r="AD8" s="124"/>
    </row>
    <row r="9" spans="1:30" s="108" customFormat="1" ht="15.75">
      <c r="A9" s="172" t="s">
        <v>8</v>
      </c>
      <c r="B9" s="172" t="s">
        <v>9</v>
      </c>
      <c r="C9" s="173" t="s">
        <v>10</v>
      </c>
      <c r="D9" s="174" t="s">
        <v>11</v>
      </c>
      <c r="E9" s="175" t="s">
        <v>128</v>
      </c>
      <c r="F9" s="176"/>
      <c r="G9" s="176"/>
      <c r="H9" s="176"/>
      <c r="I9" s="176"/>
      <c r="J9" s="176"/>
      <c r="K9" s="176"/>
      <c r="L9" s="176"/>
      <c r="M9" s="176"/>
      <c r="N9" s="125"/>
      <c r="O9" s="132"/>
      <c r="P9" s="132"/>
      <c r="Q9" s="132"/>
      <c r="R9" s="132"/>
      <c r="S9" s="132"/>
      <c r="T9" s="132"/>
      <c r="U9" s="132"/>
      <c r="V9" s="132"/>
      <c r="W9" s="132"/>
      <c r="X9" s="132"/>
      <c r="Y9" s="132"/>
      <c r="Z9" s="132"/>
      <c r="AA9" s="132"/>
      <c r="AB9" s="132"/>
      <c r="AC9" s="132"/>
      <c r="AD9" s="179" t="s">
        <v>12</v>
      </c>
    </row>
    <row r="10" spans="1:30" s="108" customFormat="1" ht="15.75">
      <c r="A10" s="172"/>
      <c r="B10" s="172"/>
      <c r="C10" s="173"/>
      <c r="D10" s="174"/>
      <c r="E10" s="177"/>
      <c r="F10" s="178"/>
      <c r="G10" s="178"/>
      <c r="H10" s="178"/>
      <c r="I10" s="178"/>
      <c r="J10" s="178"/>
      <c r="K10" s="178"/>
      <c r="L10" s="178"/>
      <c r="M10" s="178"/>
      <c r="N10" s="126"/>
      <c r="O10" s="133"/>
      <c r="P10" s="133"/>
      <c r="Q10" s="133"/>
      <c r="R10" s="133"/>
      <c r="S10" s="133"/>
      <c r="T10" s="133"/>
      <c r="U10" s="133"/>
      <c r="V10" s="133"/>
      <c r="W10" s="133"/>
      <c r="X10" s="133"/>
      <c r="Y10" s="133"/>
      <c r="Z10" s="133"/>
      <c r="AA10" s="133"/>
      <c r="AB10" s="136"/>
      <c r="AC10" s="136"/>
      <c r="AD10" s="180"/>
    </row>
    <row r="11" spans="1:30" ht="30.75" customHeight="1">
      <c r="A11" s="172"/>
      <c r="B11" s="172"/>
      <c r="C11" s="173"/>
      <c r="D11" s="172"/>
      <c r="E11" s="127" t="s">
        <v>55</v>
      </c>
      <c r="F11" s="127" t="s">
        <v>119</v>
      </c>
      <c r="G11" s="127" t="s">
        <v>120</v>
      </c>
      <c r="H11" s="127" t="s">
        <v>121</v>
      </c>
      <c r="I11" s="127" t="s">
        <v>122</v>
      </c>
      <c r="J11" s="127" t="s">
        <v>123</v>
      </c>
      <c r="K11" s="127" t="s">
        <v>124</v>
      </c>
      <c r="L11" s="127" t="s">
        <v>125</v>
      </c>
      <c r="M11" s="127" t="s">
        <v>126</v>
      </c>
      <c r="N11" s="127"/>
      <c r="O11" s="127"/>
      <c r="P11" s="127"/>
      <c r="Q11" s="127"/>
      <c r="R11" s="127"/>
      <c r="S11" s="127"/>
      <c r="T11" s="127"/>
      <c r="U11" s="127"/>
      <c r="V11" s="127"/>
      <c r="W11" s="127"/>
      <c r="X11" s="127"/>
      <c r="Y11" s="127"/>
      <c r="Z11" s="127"/>
      <c r="AA11" s="127"/>
      <c r="AB11" s="137"/>
      <c r="AC11" s="137"/>
      <c r="AD11" s="181"/>
    </row>
    <row r="12" spans="1:33" s="108" customFormat="1" ht="24.75" customHeight="1">
      <c r="A12" s="128">
        <v>1</v>
      </c>
      <c r="B12" s="129"/>
      <c r="C12" s="130"/>
      <c r="D12" s="131"/>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F12" s="138">
        <v>0</v>
      </c>
      <c r="AG12" s="138" t="s">
        <v>13</v>
      </c>
    </row>
    <row r="13" spans="1:33" s="108" customFormat="1" ht="24.75" customHeight="1">
      <c r="A13" s="128">
        <v>2</v>
      </c>
      <c r="B13" s="129"/>
      <c r="C13" s="130"/>
      <c r="D13" s="131"/>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F13" s="138">
        <v>1</v>
      </c>
      <c r="AG13" s="138" t="s">
        <v>14</v>
      </c>
    </row>
    <row r="14" spans="1:33" s="108" customFormat="1" ht="24.75" customHeight="1">
      <c r="A14" s="128">
        <v>3</v>
      </c>
      <c r="B14" s="129"/>
      <c r="C14" s="130"/>
      <c r="D14" s="169"/>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F14" s="138">
        <v>2</v>
      </c>
      <c r="AG14" s="138" t="s">
        <v>13</v>
      </c>
    </row>
    <row r="15" spans="1:33" s="108" customFormat="1" ht="24.75" customHeight="1">
      <c r="A15" s="128">
        <v>4</v>
      </c>
      <c r="B15" s="129"/>
      <c r="C15" s="130"/>
      <c r="D15" s="131"/>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F15" s="138">
        <v>3</v>
      </c>
      <c r="AG15" s="138" t="s">
        <v>14</v>
      </c>
    </row>
    <row r="16" spans="1:33" s="108" customFormat="1" ht="24.75" customHeight="1">
      <c r="A16" s="128">
        <v>5</v>
      </c>
      <c r="B16" s="129"/>
      <c r="C16" s="130"/>
      <c r="D16" s="131"/>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F16" s="138">
        <v>4</v>
      </c>
      <c r="AG16" s="138" t="s">
        <v>13</v>
      </c>
    </row>
    <row r="17" spans="1:33" s="108" customFormat="1" ht="24.75" customHeight="1">
      <c r="A17" s="128">
        <v>6</v>
      </c>
      <c r="B17" s="129"/>
      <c r="C17" s="130"/>
      <c r="D17" s="131"/>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F17" s="138">
        <v>5</v>
      </c>
      <c r="AG17" s="138" t="s">
        <v>14</v>
      </c>
    </row>
    <row r="18" spans="1:33" s="108" customFormat="1" ht="24.75" customHeight="1">
      <c r="A18" s="128">
        <v>7</v>
      </c>
      <c r="B18" s="129"/>
      <c r="C18" s="130"/>
      <c r="D18" s="131"/>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F18" s="139">
        <v>6</v>
      </c>
      <c r="AG18" s="139" t="s">
        <v>13</v>
      </c>
    </row>
    <row r="19" spans="1:35" s="108" customFormat="1" ht="24.75" customHeight="1">
      <c r="A19" s="128">
        <v>8</v>
      </c>
      <c r="B19" s="129"/>
      <c r="C19" s="130"/>
      <c r="D19" s="131"/>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F19" s="138">
        <v>7</v>
      </c>
      <c r="AG19" s="138" t="s">
        <v>14</v>
      </c>
      <c r="AH19" s="142"/>
      <c r="AI19" s="142"/>
    </row>
    <row r="20" spans="1:35" s="108" customFormat="1" ht="24.75" customHeight="1">
      <c r="A20" s="128">
        <v>9</v>
      </c>
      <c r="B20" s="129"/>
      <c r="C20" s="130"/>
      <c r="D20" s="131"/>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F20" s="139">
        <v>8</v>
      </c>
      <c r="AG20" s="139" t="s">
        <v>13</v>
      </c>
      <c r="AH20" s="142"/>
      <c r="AI20" s="142"/>
    </row>
    <row r="21" spans="1:35" s="108" customFormat="1" ht="24.75" customHeight="1">
      <c r="A21" s="128">
        <v>10</v>
      </c>
      <c r="B21" s="129"/>
      <c r="C21" s="130"/>
      <c r="D21" s="131"/>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F21" s="138">
        <v>9</v>
      </c>
      <c r="AG21" s="138" t="s">
        <v>14</v>
      </c>
      <c r="AH21" s="142"/>
      <c r="AI21" s="142"/>
    </row>
    <row r="22" spans="1:35" s="108" customFormat="1" ht="24.75" customHeight="1">
      <c r="A22" s="128">
        <v>11</v>
      </c>
      <c r="B22" s="129"/>
      <c r="C22" s="130"/>
      <c r="D22" s="131"/>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F22" s="140"/>
      <c r="AG22" s="140"/>
      <c r="AH22" s="142"/>
      <c r="AI22" s="142"/>
    </row>
    <row r="23" spans="1:35" s="108" customFormat="1" ht="24.75" customHeight="1">
      <c r="A23" s="128">
        <v>12</v>
      </c>
      <c r="B23" s="129"/>
      <c r="C23" s="130"/>
      <c r="D23" s="131"/>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F23" s="140"/>
      <c r="AG23" s="140"/>
      <c r="AH23" s="142"/>
      <c r="AI23" s="142"/>
    </row>
    <row r="24" spans="1:33" s="108" customFormat="1" ht="24.75" customHeight="1">
      <c r="A24" s="128">
        <v>13</v>
      </c>
      <c r="B24" s="129"/>
      <c r="C24" s="130"/>
      <c r="D24" s="131"/>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F24" s="140"/>
      <c r="AG24" s="140"/>
    </row>
    <row r="25" spans="1:33" s="108" customFormat="1" ht="24.75" customHeight="1">
      <c r="A25" s="128">
        <v>14</v>
      </c>
      <c r="B25" s="129"/>
      <c r="C25" s="130"/>
      <c r="D25" s="131"/>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F25" s="140"/>
      <c r="AG25" s="140"/>
    </row>
    <row r="26" spans="1:33" s="108" customFormat="1" ht="24.75" customHeight="1">
      <c r="A26" s="128">
        <v>15</v>
      </c>
      <c r="B26" s="129"/>
      <c r="C26" s="130"/>
      <c r="D26" s="131"/>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F26" s="140"/>
      <c r="AG26" s="140"/>
    </row>
    <row r="27" spans="1:33" s="108" customFormat="1" ht="24.75" customHeight="1">
      <c r="A27" s="128">
        <v>16</v>
      </c>
      <c r="B27" s="129"/>
      <c r="C27" s="130"/>
      <c r="D27" s="131"/>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F27" s="140"/>
      <c r="AG27" s="140"/>
    </row>
    <row r="28" spans="1:33" s="108" customFormat="1" ht="24.75" customHeight="1">
      <c r="A28" s="128">
        <v>17</v>
      </c>
      <c r="B28" s="129"/>
      <c r="C28" s="130"/>
      <c r="D28" s="131"/>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F28" s="140"/>
      <c r="AG28" s="140"/>
    </row>
    <row r="29" spans="1:33" s="108" customFormat="1" ht="24.75" customHeight="1">
      <c r="A29" s="128">
        <v>18</v>
      </c>
      <c r="B29" s="129"/>
      <c r="C29" s="130"/>
      <c r="D29" s="13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F29" s="140"/>
      <c r="AG29" s="140"/>
    </row>
    <row r="30" spans="1:33" s="108" customFormat="1" ht="24.75" customHeight="1">
      <c r="A30" s="128">
        <v>19</v>
      </c>
      <c r="B30" s="129"/>
      <c r="C30" s="130"/>
      <c r="D30" s="131"/>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F30" s="140"/>
      <c r="AG30" s="140"/>
    </row>
    <row r="31" spans="1:33" s="108" customFormat="1" ht="24.75" customHeight="1">
      <c r="A31" s="128">
        <v>20</v>
      </c>
      <c r="B31" s="129"/>
      <c r="C31" s="130"/>
      <c r="D31" s="131"/>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F31" s="140"/>
      <c r="AG31" s="140"/>
    </row>
    <row r="32" spans="1:33" s="108" customFormat="1" ht="24.75" customHeight="1">
      <c r="A32" s="128">
        <v>21</v>
      </c>
      <c r="B32" s="129"/>
      <c r="C32" s="130"/>
      <c r="D32" s="131"/>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F32" s="140"/>
      <c r="AG32" s="140"/>
    </row>
    <row r="33" spans="1:33" s="108" customFormat="1" ht="24.75" customHeight="1">
      <c r="A33" s="128">
        <v>22</v>
      </c>
      <c r="B33" s="129"/>
      <c r="C33" s="130"/>
      <c r="D33" s="131"/>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F33" s="140"/>
      <c r="AG33" s="140"/>
    </row>
    <row r="34" spans="1:33" s="108" customFormat="1" ht="24.75" customHeight="1">
      <c r="A34" s="128">
        <v>23</v>
      </c>
      <c r="B34" s="129"/>
      <c r="C34" s="130"/>
      <c r="D34" s="131"/>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F34" s="140"/>
      <c r="AG34" s="140"/>
    </row>
    <row r="35" spans="1:33" s="108" customFormat="1" ht="24.75" customHeight="1">
      <c r="A35" s="128">
        <v>24</v>
      </c>
      <c r="B35" s="129"/>
      <c r="C35" s="130"/>
      <c r="D35" s="131"/>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F35" s="140"/>
      <c r="AG35" s="140"/>
    </row>
    <row r="36" spans="1:33" s="108" customFormat="1" ht="24.75" customHeight="1">
      <c r="A36" s="128">
        <v>25</v>
      </c>
      <c r="B36" s="129"/>
      <c r="C36" s="130"/>
      <c r="D36" s="131">
        <f aca="true" t="shared" si="0" ref="D36:D65">IF(C36="","",VLOOKUP(VALUE(RIGHT(C36)),$AF$12:$AG$21,2))</f>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F36" s="140"/>
      <c r="AG36" s="140"/>
    </row>
    <row r="37" spans="1:33" s="108" customFormat="1" ht="24.75" customHeight="1">
      <c r="A37" s="128">
        <v>26</v>
      </c>
      <c r="B37" s="129"/>
      <c r="C37" s="130"/>
      <c r="D37" s="131">
        <f t="shared" si="0"/>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F37" s="140"/>
      <c r="AG37" s="140"/>
    </row>
    <row r="38" spans="1:33" s="108" customFormat="1" ht="24.75" customHeight="1">
      <c r="A38" s="128">
        <v>27</v>
      </c>
      <c r="B38" s="129"/>
      <c r="C38" s="130"/>
      <c r="D38" s="131">
        <f t="shared" si="0"/>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F38" s="140"/>
      <c r="AG38" s="140"/>
    </row>
    <row r="39" spans="1:33" s="108" customFormat="1" ht="24.75" customHeight="1">
      <c r="A39" s="128">
        <v>28</v>
      </c>
      <c r="B39" s="129"/>
      <c r="C39" s="130"/>
      <c r="D39" s="131">
        <f t="shared" si="0"/>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F39" s="140"/>
      <c r="AG39" s="140"/>
    </row>
    <row r="40" spans="1:33" s="108" customFormat="1" ht="24.75" customHeight="1">
      <c r="A40" s="128">
        <v>29</v>
      </c>
      <c r="B40" s="129"/>
      <c r="C40" s="130"/>
      <c r="D40" s="131">
        <f t="shared" si="0"/>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F40" s="140"/>
      <c r="AG40" s="140"/>
    </row>
    <row r="41" spans="1:33" s="108" customFormat="1" ht="24.75" customHeight="1">
      <c r="A41" s="128">
        <v>30</v>
      </c>
      <c r="B41" s="129"/>
      <c r="C41" s="130"/>
      <c r="D41" s="131">
        <f t="shared" si="0"/>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F41" s="140"/>
      <c r="AG41" s="140"/>
    </row>
    <row r="42" spans="1:33" s="108" customFormat="1" ht="24.75" customHeight="1">
      <c r="A42" s="128">
        <v>31</v>
      </c>
      <c r="B42" s="129"/>
      <c r="C42" s="130"/>
      <c r="D42" s="131">
        <f t="shared" si="0"/>
      </c>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F42" s="140"/>
      <c r="AG42" s="140"/>
    </row>
    <row r="43" spans="1:33" s="108" customFormat="1" ht="24.75" customHeight="1">
      <c r="A43" s="128">
        <v>32</v>
      </c>
      <c r="B43" s="129"/>
      <c r="C43" s="130"/>
      <c r="D43" s="131">
        <f t="shared" si="0"/>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F43" s="140"/>
      <c r="AG43" s="140"/>
    </row>
    <row r="44" spans="1:33" s="108" customFormat="1" ht="24.75" customHeight="1">
      <c r="A44" s="128">
        <v>33</v>
      </c>
      <c r="B44" s="129"/>
      <c r="C44" s="130"/>
      <c r="D44" s="131">
        <f t="shared" si="0"/>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F44" s="140"/>
      <c r="AG44" s="140"/>
    </row>
    <row r="45" spans="1:33" s="108" customFormat="1" ht="24.75" customHeight="1">
      <c r="A45" s="128">
        <v>34</v>
      </c>
      <c r="B45" s="129"/>
      <c r="C45" s="130"/>
      <c r="D45" s="131">
        <f t="shared" si="0"/>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F45" s="140"/>
      <c r="AG45" s="140"/>
    </row>
    <row r="46" spans="1:33" s="108" customFormat="1" ht="24.75" customHeight="1">
      <c r="A46" s="128">
        <v>35</v>
      </c>
      <c r="B46" s="129"/>
      <c r="C46" s="130"/>
      <c r="D46" s="131">
        <f t="shared" si="0"/>
      </c>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F46" s="140"/>
      <c r="AG46" s="140"/>
    </row>
    <row r="47" spans="1:33" s="108" customFormat="1" ht="24.75" customHeight="1">
      <c r="A47" s="128">
        <v>36</v>
      </c>
      <c r="B47" s="129"/>
      <c r="C47" s="130"/>
      <c r="D47" s="131">
        <f t="shared" si="0"/>
      </c>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F47" s="140"/>
      <c r="AG47" s="140"/>
    </row>
    <row r="48" spans="1:33" s="108" customFormat="1" ht="24.75" customHeight="1">
      <c r="A48" s="128">
        <v>37</v>
      </c>
      <c r="B48" s="129"/>
      <c r="C48" s="130"/>
      <c r="D48" s="131">
        <f t="shared" si="0"/>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F48" s="140"/>
      <c r="AG48" s="140"/>
    </row>
    <row r="49" spans="1:33" s="108" customFormat="1" ht="24.75" customHeight="1">
      <c r="A49" s="128">
        <v>38</v>
      </c>
      <c r="B49" s="129"/>
      <c r="C49" s="130"/>
      <c r="D49" s="131">
        <f t="shared" si="0"/>
      </c>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F49" s="140"/>
      <c r="AG49" s="140"/>
    </row>
    <row r="50" spans="1:33" s="108" customFormat="1" ht="24.75" customHeight="1">
      <c r="A50" s="128">
        <v>39</v>
      </c>
      <c r="B50" s="129"/>
      <c r="C50" s="130"/>
      <c r="D50" s="131">
        <f t="shared" si="0"/>
      </c>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F50" s="140"/>
      <c r="AG50" s="140"/>
    </row>
    <row r="51" spans="1:33" s="108" customFormat="1" ht="24.75" customHeight="1">
      <c r="A51" s="128">
        <v>40</v>
      </c>
      <c r="B51" s="129"/>
      <c r="C51" s="130"/>
      <c r="D51" s="131">
        <f t="shared" si="0"/>
      </c>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F51" s="140"/>
      <c r="AG51" s="140"/>
    </row>
    <row r="52" spans="1:33" s="108" customFormat="1" ht="24.75" customHeight="1">
      <c r="A52" s="128">
        <v>41</v>
      </c>
      <c r="B52" s="129"/>
      <c r="C52" s="130"/>
      <c r="D52" s="131">
        <f t="shared" si="0"/>
      </c>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F52" s="140"/>
      <c r="AG52" s="140"/>
    </row>
    <row r="53" spans="1:33" s="108" customFormat="1" ht="24.75" customHeight="1">
      <c r="A53" s="128">
        <v>42</v>
      </c>
      <c r="B53" s="129"/>
      <c r="C53" s="130"/>
      <c r="D53" s="131">
        <f t="shared" si="0"/>
      </c>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F53" s="140"/>
      <c r="AG53" s="140"/>
    </row>
    <row r="54" spans="1:33" s="108" customFormat="1" ht="24.75" customHeight="1">
      <c r="A54" s="128">
        <v>43</v>
      </c>
      <c r="B54" s="129"/>
      <c r="C54" s="130"/>
      <c r="D54" s="131">
        <f t="shared" si="0"/>
      </c>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F54" s="140"/>
      <c r="AG54" s="140"/>
    </row>
    <row r="55" spans="1:33" s="108" customFormat="1" ht="24.75" customHeight="1">
      <c r="A55" s="128">
        <v>44</v>
      </c>
      <c r="B55" s="129"/>
      <c r="C55" s="130"/>
      <c r="D55" s="131">
        <f t="shared" si="0"/>
      </c>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F55" s="140"/>
      <c r="AG55" s="140"/>
    </row>
    <row r="56" spans="1:33" s="108" customFormat="1" ht="24.75" customHeight="1">
      <c r="A56" s="128">
        <v>45</v>
      </c>
      <c r="B56" s="129"/>
      <c r="C56" s="130"/>
      <c r="D56" s="131">
        <f t="shared" si="0"/>
      </c>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F56" s="140"/>
      <c r="AG56" s="140"/>
    </row>
    <row r="57" spans="1:33" s="108" customFormat="1" ht="24.75" customHeight="1">
      <c r="A57" s="128">
        <v>46</v>
      </c>
      <c r="B57" s="129"/>
      <c r="C57" s="130"/>
      <c r="D57" s="131">
        <f t="shared" si="0"/>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F57" s="140"/>
      <c r="AG57" s="140"/>
    </row>
    <row r="58" spans="1:33" s="108" customFormat="1" ht="24.75" customHeight="1">
      <c r="A58" s="128">
        <v>47</v>
      </c>
      <c r="B58" s="129"/>
      <c r="C58" s="130"/>
      <c r="D58" s="131">
        <f t="shared" si="0"/>
      </c>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F58" s="140"/>
      <c r="AG58" s="140"/>
    </row>
    <row r="59" spans="1:33" s="108" customFormat="1" ht="24.75" customHeight="1">
      <c r="A59" s="128">
        <v>48</v>
      </c>
      <c r="B59" s="129"/>
      <c r="C59" s="130"/>
      <c r="D59" s="131">
        <f t="shared" si="0"/>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F59" s="140"/>
      <c r="AG59" s="140"/>
    </row>
    <row r="60" spans="1:33" s="108" customFormat="1" ht="24.75" customHeight="1">
      <c r="A60" s="128">
        <v>49</v>
      </c>
      <c r="B60" s="129"/>
      <c r="C60" s="130"/>
      <c r="D60" s="131">
        <f t="shared" si="0"/>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41"/>
      <c r="AF60" s="142"/>
      <c r="AG60" s="142"/>
    </row>
    <row r="61" spans="1:33" s="108" customFormat="1" ht="24.75" customHeight="1">
      <c r="A61" s="128">
        <v>50</v>
      </c>
      <c r="B61" s="129"/>
      <c r="C61" s="130"/>
      <c r="D61" s="131">
        <f t="shared" si="0"/>
      </c>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F61" s="142"/>
      <c r="AG61" s="142"/>
    </row>
    <row r="62" spans="1:33" s="108" customFormat="1" ht="24.75" customHeight="1">
      <c r="A62" s="128">
        <v>51</v>
      </c>
      <c r="B62" s="129"/>
      <c r="C62" s="130"/>
      <c r="D62" s="131">
        <f t="shared" si="0"/>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F62" s="142"/>
      <c r="AG62" s="142"/>
    </row>
    <row r="63" spans="1:33" s="108" customFormat="1" ht="24.75" customHeight="1">
      <c r="A63" s="128">
        <v>52</v>
      </c>
      <c r="B63" s="129"/>
      <c r="C63" s="130"/>
      <c r="D63" s="131">
        <f t="shared" si="0"/>
      </c>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F63" s="142"/>
      <c r="AG63" s="142"/>
    </row>
    <row r="64" spans="1:33" s="108" customFormat="1" ht="24.75" customHeight="1">
      <c r="A64" s="128">
        <v>53</v>
      </c>
      <c r="B64" s="129"/>
      <c r="C64" s="130"/>
      <c r="D64" s="131">
        <f t="shared" si="0"/>
      </c>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F64" s="142"/>
      <c r="AG64" s="142"/>
    </row>
    <row r="65" spans="1:33" s="108" customFormat="1" ht="24.75" customHeight="1">
      <c r="A65" s="128">
        <v>54</v>
      </c>
      <c r="B65" s="129"/>
      <c r="C65" s="130"/>
      <c r="D65" s="131">
        <f t="shared" si="0"/>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F65" s="142"/>
      <c r="AG65" s="142"/>
    </row>
    <row r="66" spans="1:33" ht="15.75">
      <c r="A66" s="143"/>
      <c r="B66" s="144"/>
      <c r="C66" s="144"/>
      <c r="D66" s="145"/>
      <c r="E66" s="144"/>
      <c r="F66" s="170"/>
      <c r="G66" s="170"/>
      <c r="H66" s="170"/>
      <c r="I66" s="170"/>
      <c r="J66" s="170"/>
      <c r="K66" s="170"/>
      <c r="L66" s="170"/>
      <c r="M66" s="170"/>
      <c r="N66" s="170"/>
      <c r="O66" s="170"/>
      <c r="P66" s="170"/>
      <c r="Q66" s="170"/>
      <c r="R66" s="170"/>
      <c r="S66" s="170"/>
      <c r="T66" s="144"/>
      <c r="U66" s="144"/>
      <c r="V66" s="144"/>
      <c r="W66" s="144"/>
      <c r="X66" s="144"/>
      <c r="Y66" s="144"/>
      <c r="Z66" s="144"/>
      <c r="AA66" s="144"/>
      <c r="AB66" s="144"/>
      <c r="AC66" s="144"/>
      <c r="AD66" s="157"/>
      <c r="AF66" s="158"/>
      <c r="AG66" s="158"/>
    </row>
    <row r="67" spans="1:33" ht="15.75" customHeight="1">
      <c r="A67" s="146"/>
      <c r="B67" s="147"/>
      <c r="C67" s="147"/>
      <c r="D67" s="148"/>
      <c r="E67" s="147"/>
      <c r="F67" s="171"/>
      <c r="G67" s="171"/>
      <c r="H67" s="171"/>
      <c r="I67" s="171"/>
      <c r="J67" s="171"/>
      <c r="K67" s="171"/>
      <c r="L67" s="171"/>
      <c r="M67" s="171"/>
      <c r="N67" s="171"/>
      <c r="O67" s="171"/>
      <c r="P67" s="171"/>
      <c r="Q67" s="171"/>
      <c r="R67" s="171"/>
      <c r="S67" s="171"/>
      <c r="T67" s="147"/>
      <c r="U67" s="147"/>
      <c r="V67" s="147"/>
      <c r="W67" s="147"/>
      <c r="X67" s="147"/>
      <c r="Y67" s="147"/>
      <c r="Z67" s="147"/>
      <c r="AA67" s="147"/>
      <c r="AB67" s="147"/>
      <c r="AC67" s="147"/>
      <c r="AD67" s="159"/>
      <c r="AF67" s="158"/>
      <c r="AG67" s="158"/>
    </row>
    <row r="68" spans="1:33" ht="15.75" customHeight="1">
      <c r="A68" s="146"/>
      <c r="B68" s="147"/>
      <c r="C68" s="147"/>
      <c r="D68" s="148"/>
      <c r="E68" s="147"/>
      <c r="F68" s="171"/>
      <c r="G68" s="171"/>
      <c r="H68" s="171"/>
      <c r="I68" s="171"/>
      <c r="J68" s="171"/>
      <c r="K68" s="171"/>
      <c r="L68" s="171"/>
      <c r="M68" s="171"/>
      <c r="N68" s="171"/>
      <c r="O68" s="171"/>
      <c r="P68" s="171"/>
      <c r="Q68" s="171"/>
      <c r="R68" s="171"/>
      <c r="S68" s="171"/>
      <c r="T68" s="147"/>
      <c r="U68" s="147"/>
      <c r="V68" s="147"/>
      <c r="W68" s="147"/>
      <c r="X68" s="147"/>
      <c r="Y68" s="147"/>
      <c r="Z68" s="147"/>
      <c r="AA68" s="147"/>
      <c r="AB68" s="147"/>
      <c r="AC68" s="147"/>
      <c r="AD68" s="159"/>
      <c r="AF68" s="158"/>
      <c r="AG68" s="158"/>
    </row>
    <row r="69" spans="1:33" ht="15.75" customHeight="1">
      <c r="A69" s="150"/>
      <c r="B69" s="147" t="s">
        <v>15</v>
      </c>
      <c r="C69" s="147"/>
      <c r="D69" s="148"/>
      <c r="E69" s="147"/>
      <c r="F69" s="171"/>
      <c r="G69" s="171"/>
      <c r="H69" s="171"/>
      <c r="I69" s="171"/>
      <c r="J69" s="171"/>
      <c r="K69" s="171"/>
      <c r="L69" s="171"/>
      <c r="M69" s="171"/>
      <c r="N69" s="171"/>
      <c r="O69" s="171"/>
      <c r="P69" s="171"/>
      <c r="Q69" s="171"/>
      <c r="R69" s="171"/>
      <c r="S69" s="171"/>
      <c r="T69" s="147"/>
      <c r="U69" s="147"/>
      <c r="V69" s="147"/>
      <c r="W69" s="147"/>
      <c r="X69" s="147"/>
      <c r="Y69" s="147"/>
      <c r="Z69" s="147"/>
      <c r="AA69" s="147"/>
      <c r="AB69" s="147"/>
      <c r="AC69" s="147"/>
      <c r="AD69" s="159"/>
      <c r="AF69" s="158"/>
      <c r="AG69" s="158"/>
    </row>
    <row r="70" spans="1:33" ht="15.75">
      <c r="A70" s="150"/>
      <c r="B70" s="151" t="s">
        <v>4</v>
      </c>
      <c r="C70" s="151"/>
      <c r="D70" s="152"/>
      <c r="E70" s="151"/>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59"/>
      <c r="AF70" s="158"/>
      <c r="AG70" s="158"/>
    </row>
    <row r="71" spans="1:33" ht="15.75">
      <c r="A71" s="150"/>
      <c r="B71" s="151" t="s">
        <v>16</v>
      </c>
      <c r="C71" s="151"/>
      <c r="D71" s="152"/>
      <c r="E71" s="151"/>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59"/>
      <c r="AF71" s="158"/>
      <c r="AG71" s="158"/>
    </row>
    <row r="72" spans="1:33" ht="15.75">
      <c r="A72" s="150"/>
      <c r="B72" s="153" t="str">
        <f>$D$1</f>
        <v> </v>
      </c>
      <c r="C72" s="153"/>
      <c r="D72" s="149"/>
      <c r="E72" s="153"/>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59"/>
      <c r="AF72" s="158"/>
      <c r="AG72" s="158"/>
    </row>
    <row r="73" spans="1:33" ht="15.75">
      <c r="A73" s="146"/>
      <c r="B73" s="147"/>
      <c r="C73" s="147"/>
      <c r="D73" s="148"/>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59"/>
      <c r="AF73" s="158"/>
      <c r="AG73" s="158"/>
    </row>
    <row r="74" spans="1:33" ht="15.75">
      <c r="A74" s="146"/>
      <c r="B74" s="147"/>
      <c r="C74" s="147"/>
      <c r="D74" s="148"/>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59"/>
      <c r="AF74" s="158"/>
      <c r="AG74" s="158"/>
    </row>
    <row r="75" spans="1:33" ht="15.75">
      <c r="A75" s="146"/>
      <c r="B75" s="147"/>
      <c r="C75" s="147"/>
      <c r="D75" s="148"/>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59"/>
      <c r="AF75" s="158"/>
      <c r="AG75" s="158"/>
    </row>
    <row r="76" spans="1:33" ht="15.75">
      <c r="A76" s="146"/>
      <c r="B76" s="147"/>
      <c r="C76" s="147"/>
      <c r="D76" s="148"/>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59"/>
      <c r="AF76" s="158"/>
      <c r="AG76" s="158"/>
    </row>
    <row r="77" spans="1:33" ht="15.75">
      <c r="A77" s="154"/>
      <c r="B77" s="155"/>
      <c r="C77" s="155"/>
      <c r="D77" s="156"/>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60"/>
      <c r="AF77" s="158"/>
      <c r="AG77" s="158"/>
    </row>
    <row r="78" spans="32:33" ht="15.75">
      <c r="AF78" s="158"/>
      <c r="AG78" s="158"/>
    </row>
    <row r="79" spans="32:33" ht="15.75">
      <c r="AF79" s="158"/>
      <c r="AG79" s="158"/>
    </row>
    <row r="80" spans="32:33" ht="15.75">
      <c r="AF80" s="158"/>
      <c r="AG80" s="158"/>
    </row>
    <row r="81" spans="32:33" ht="15.75">
      <c r="AF81" s="158"/>
      <c r="AG81" s="158"/>
    </row>
    <row r="82" spans="32:33" ht="15.75">
      <c r="AF82" s="158"/>
      <c r="AG82" s="158"/>
    </row>
    <row r="83" spans="32:33" ht="15.75">
      <c r="AF83" s="158"/>
      <c r="AG83" s="158"/>
    </row>
    <row r="84" spans="32:33" ht="15.75">
      <c r="AF84" s="158"/>
      <c r="AG84" s="158"/>
    </row>
    <row r="85" spans="32:33" ht="15.75">
      <c r="AF85" s="158"/>
      <c r="AG85" s="158"/>
    </row>
    <row r="86" spans="32:33" ht="15.75">
      <c r="AF86" s="158"/>
      <c r="AG86" s="158"/>
    </row>
    <row r="87" spans="32:33" ht="15.75">
      <c r="AF87" s="158"/>
      <c r="AG87" s="158"/>
    </row>
    <row r="88" spans="32:33" ht="15.75">
      <c r="AF88" s="158"/>
      <c r="AG88" s="158"/>
    </row>
    <row r="89" spans="32:33" ht="15.75">
      <c r="AF89" s="158"/>
      <c r="AG89" s="158"/>
    </row>
    <row r="90" spans="32:33" ht="15.75">
      <c r="AF90" s="158"/>
      <c r="AG90" s="158"/>
    </row>
    <row r="91" spans="32:33" ht="15.75">
      <c r="AF91" s="158"/>
      <c r="AG91" s="158"/>
    </row>
    <row r="92" spans="32:33" ht="15.75">
      <c r="AF92" s="158"/>
      <c r="AG92" s="158"/>
    </row>
    <row r="93" spans="32:33" ht="15.75">
      <c r="AF93" s="158"/>
      <c r="AG93" s="158"/>
    </row>
    <row r="94" spans="32:33" ht="15.75">
      <c r="AF94" s="158"/>
      <c r="AG94" s="158"/>
    </row>
    <row r="95" spans="32:33" ht="15.75">
      <c r="AF95" s="158"/>
      <c r="AG95" s="158"/>
    </row>
    <row r="96" spans="32:33" ht="15.75">
      <c r="AF96" s="158"/>
      <c r="AG96" s="158"/>
    </row>
    <row r="97" spans="32:33" ht="15.75">
      <c r="AF97" s="158"/>
      <c r="AG97" s="158"/>
    </row>
    <row r="98" spans="32:33" ht="15.75">
      <c r="AF98" s="158"/>
      <c r="AG98" s="158"/>
    </row>
    <row r="99" spans="32:33" ht="15.75">
      <c r="AF99" s="158"/>
      <c r="AG99" s="158"/>
    </row>
    <row r="100" spans="32:33" ht="15.75">
      <c r="AF100" s="158"/>
      <c r="AG100" s="158"/>
    </row>
    <row r="101" spans="32:33" ht="15.75">
      <c r="AF101" s="158"/>
      <c r="AG101" s="158"/>
    </row>
    <row r="102" spans="32:33" ht="15.75">
      <c r="AF102" s="158"/>
      <c r="AG102" s="158"/>
    </row>
    <row r="103" spans="32:33" ht="15.75">
      <c r="AF103" s="158"/>
      <c r="AG103" s="158"/>
    </row>
    <row r="104" spans="32:33" ht="15.75">
      <c r="AF104" s="158"/>
      <c r="AG104" s="158"/>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0">
    <mergeCell ref="AD9:AD11"/>
    <mergeCell ref="F66:S66"/>
    <mergeCell ref="F67:S67"/>
    <mergeCell ref="F68:S68"/>
    <mergeCell ref="F69:S69"/>
    <mergeCell ref="A9:A11"/>
    <mergeCell ref="B9:B11"/>
    <mergeCell ref="C9:C11"/>
    <mergeCell ref="D9:D11"/>
    <mergeCell ref="E9:M10"/>
  </mergeCells>
  <dataValidations count="2">
    <dataValidation type="textLength" operator="equal" allowBlank="1" showErrorMessage="1" errorTitle="NO. KAD PENGENALAN" error="Sila masukkan nombor kad pengenalan dengan tepat dan betul." sqref="C12:C65">
      <formula1>11</formula1>
    </dataValidation>
    <dataValidation type="whole" allowBlank="1" showErrorMessage="1" errorTitle="TAHAP PENGUASAAN" error="SILA ISIKAN TAHAP PENGUASAAN YANG BETUL!" sqref="AD12:AD65 E12:Z65">
      <formula1>1</formula1>
      <formula2>6</formula2>
    </dataValidation>
  </dataValidations>
  <printOptions/>
  <pageMargins left="0.25" right="0.25" top="0.75" bottom="0.75" header="0.3" footer="0.3"/>
  <pageSetup blackAndWhite="1" fitToHeight="0" fitToWidth="1"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B25">
      <selection activeCell="E20" sqref="E20"/>
    </sheetView>
  </sheetViews>
  <sheetFormatPr defaultColWidth="9.140625" defaultRowHeight="15" zeroHeight="1"/>
  <cols>
    <col min="1" max="1" width="2.140625" style="1" customWidth="1"/>
    <col min="2" max="2" width="19.00390625" style="54" customWidth="1"/>
    <col min="3" max="3" width="4.7109375" style="54" customWidth="1"/>
    <col min="4" max="4" width="27.28125" style="54" customWidth="1"/>
    <col min="5" max="5" width="13.7109375" style="54" customWidth="1"/>
    <col min="6" max="6" width="94.7109375" style="54" customWidth="1"/>
    <col min="7" max="7" width="4.28125" style="56" customWidth="1"/>
    <col min="8" max="8" width="3.00390625" style="57" hidden="1" customWidth="1"/>
    <col min="9" max="9" width="9.57421875" style="1" hidden="1" customWidth="1"/>
    <col min="10" max="10" width="12.421875" style="1" hidden="1" customWidth="1"/>
    <col min="11" max="11" width="7.7109375" style="1" hidden="1" customWidth="1"/>
    <col min="12" max="12" width="5.57421875" style="1" customWidth="1"/>
    <col min="13" max="13" width="5.8515625" style="1" customWidth="1"/>
    <col min="14" max="14" width="9.140625" style="1" bestFit="1" customWidth="1"/>
    <col min="15" max="16384" width="9.140625" style="1" customWidth="1"/>
  </cols>
  <sheetData>
    <row r="1" spans="1:8" s="53" customFormat="1" ht="21" customHeight="1">
      <c r="A1" s="58"/>
      <c r="B1" s="200" t="str">
        <f>'REKOD PRESTASI MURID'!$D$1</f>
        <v> </v>
      </c>
      <c r="C1" s="200"/>
      <c r="D1" s="200"/>
      <c r="E1" s="200"/>
      <c r="F1" s="200"/>
      <c r="G1" s="58"/>
      <c r="H1" s="57"/>
    </row>
    <row r="2" spans="1:8" s="53" customFormat="1" ht="21" customHeight="1">
      <c r="A2" s="58"/>
      <c r="B2" s="200" t="str">
        <f>'REKOD PRESTASI MURID'!$D$2</f>
        <v> </v>
      </c>
      <c r="C2" s="200"/>
      <c r="D2" s="200"/>
      <c r="E2" s="200"/>
      <c r="F2" s="200"/>
      <c r="G2" s="58"/>
      <c r="H2" s="57"/>
    </row>
    <row r="3" spans="1:8" s="53" customFormat="1" ht="21" customHeight="1">
      <c r="A3" s="58"/>
      <c r="B3" s="200" t="str">
        <f>'REKOD PRESTASI MURID'!$D$3</f>
        <v> </v>
      </c>
      <c r="C3" s="200"/>
      <c r="D3" s="200"/>
      <c r="E3" s="200"/>
      <c r="F3" s="200"/>
      <c r="G3" s="58"/>
      <c r="H3" s="57"/>
    </row>
    <row r="4" spans="1:10" s="53" customFormat="1" ht="21" customHeight="1">
      <c r="A4" s="59"/>
      <c r="B4" s="201" t="str">
        <f>'REKOD PRESTASI MURID'!$D$4</f>
        <v> </v>
      </c>
      <c r="C4" s="201"/>
      <c r="D4" s="201"/>
      <c r="E4" s="201"/>
      <c r="F4" s="201"/>
      <c r="G4" s="59"/>
      <c r="H4" s="193" t="s">
        <v>17</v>
      </c>
      <c r="I4" s="193"/>
      <c r="J4" s="193"/>
    </row>
    <row r="5" spans="1:10" ht="16.5">
      <c r="A5" s="7"/>
      <c r="B5" s="7"/>
      <c r="C5" s="7"/>
      <c r="D5" s="7"/>
      <c r="E5" s="7"/>
      <c r="F5" s="7"/>
      <c r="G5" s="7"/>
      <c r="H5" s="60"/>
      <c r="I5" s="103"/>
      <c r="J5" s="103"/>
    </row>
    <row r="6" spans="1:10" ht="18.75">
      <c r="A6" s="7"/>
      <c r="B6" s="61" t="str">
        <f>'REKOD PRESTASI MURID'!$A$7</f>
        <v>PRINSIP PERAKAUNAN</v>
      </c>
      <c r="C6" s="7"/>
      <c r="D6" s="7"/>
      <c r="E6" s="7"/>
      <c r="F6" s="7"/>
      <c r="G6" s="7"/>
      <c r="H6" s="60"/>
      <c r="I6" s="104">
        <v>1</v>
      </c>
      <c r="J6" s="103"/>
    </row>
    <row r="7" spans="1:10" ht="16.5">
      <c r="A7" s="7"/>
      <c r="B7" s="7"/>
      <c r="C7" s="7"/>
      <c r="D7" s="7"/>
      <c r="E7" s="7"/>
      <c r="F7" s="7"/>
      <c r="G7" s="7"/>
      <c r="H7" s="62">
        <v>1</v>
      </c>
      <c r="I7" s="62">
        <f>'REKOD PRESTASI MURID'!B12</f>
        <v>0</v>
      </c>
      <c r="J7" s="62">
        <f aca="true" t="shared" si="0" ref="J7:J24">IF(I7=0,"",H7&amp;"  "&amp;I7)</f>
      </c>
    </row>
    <row r="8" spans="1:10" ht="16.5">
      <c r="A8" s="7"/>
      <c r="B8" s="194" t="s">
        <v>18</v>
      </c>
      <c r="C8" s="195"/>
      <c r="D8" s="63">
        <f>VLOOKUP($I$6,H7:J69,2)</f>
        <v>0</v>
      </c>
      <c r="E8" s="64"/>
      <c r="F8" s="18"/>
      <c r="G8" s="7"/>
      <c r="H8" s="62">
        <v>2</v>
      </c>
      <c r="I8" s="62">
        <f>'REKOD PRESTASI MURID'!B13</f>
        <v>0</v>
      </c>
      <c r="J8" s="62">
        <f t="shared" si="0"/>
      </c>
    </row>
    <row r="9" spans="1:10" ht="16.5">
      <c r="A9" s="7"/>
      <c r="B9" s="186" t="s">
        <v>19</v>
      </c>
      <c r="C9" s="187"/>
      <c r="D9" s="67">
        <f>VLOOKUP($I$6,'REKOD PRESTASI MURID'!$A$12:$D$65,3)</f>
        <v>0</v>
      </c>
      <c r="E9" s="68"/>
      <c r="F9" s="18"/>
      <c r="G9" s="7"/>
      <c r="H9" s="62">
        <v>3</v>
      </c>
      <c r="I9" s="62">
        <f>'REKOD PRESTASI MURID'!B14</f>
        <v>0</v>
      </c>
      <c r="J9" s="62">
        <f t="shared" si="0"/>
      </c>
    </row>
    <row r="10" spans="1:10" ht="16.5">
      <c r="A10" s="7"/>
      <c r="B10" s="186" t="s">
        <v>20</v>
      </c>
      <c r="C10" s="187"/>
      <c r="D10" s="69">
        <f>VLOOKUP($I$6,'REKOD PRESTASI MURID'!$A$12:$D$65,4)</f>
        <v>0</v>
      </c>
      <c r="E10" s="70"/>
      <c r="F10" s="18"/>
      <c r="G10" s="7"/>
      <c r="H10" s="62">
        <v>4</v>
      </c>
      <c r="I10" s="62">
        <f>'REKOD PRESTASI MURID'!B15</f>
        <v>0</v>
      </c>
      <c r="J10" s="62">
        <f t="shared" si="0"/>
      </c>
    </row>
    <row r="11" spans="1:10" ht="16.5">
      <c r="A11" s="7"/>
      <c r="B11" s="186" t="s">
        <v>21</v>
      </c>
      <c r="C11" s="187"/>
      <c r="D11" s="69" t="str">
        <f>'REKOD PRESTASI MURID'!$D$7</f>
        <v> </v>
      </c>
      <c r="E11" s="70"/>
      <c r="F11" s="18"/>
      <c r="G11" s="7"/>
      <c r="H11" s="62">
        <v>5</v>
      </c>
      <c r="I11" s="62">
        <f>'REKOD PRESTASI MURID'!B16</f>
        <v>0</v>
      </c>
      <c r="J11" s="62">
        <f t="shared" si="0"/>
      </c>
    </row>
    <row r="12" spans="1:11" ht="16.5">
      <c r="A12" s="7"/>
      <c r="B12" s="65" t="s">
        <v>22</v>
      </c>
      <c r="C12" s="66"/>
      <c r="D12" s="69">
        <f>'REKOD PRESTASI MURID'!$D$6</f>
        <v>0</v>
      </c>
      <c r="E12" s="70"/>
      <c r="F12" s="18"/>
      <c r="G12" s="7"/>
      <c r="H12" s="62">
        <v>6</v>
      </c>
      <c r="I12" s="62">
        <f>'REKOD PRESTASI MURID'!B17</f>
        <v>0</v>
      </c>
      <c r="J12" s="62">
        <f t="shared" si="0"/>
      </c>
      <c r="K12" s="100"/>
    </row>
    <row r="13" spans="1:10" ht="16.5">
      <c r="A13" s="7"/>
      <c r="B13" s="188" t="s">
        <v>23</v>
      </c>
      <c r="C13" s="189"/>
      <c r="D13" s="71" t="s">
        <v>24</v>
      </c>
      <c r="E13" s="72"/>
      <c r="F13" s="18"/>
      <c r="G13" s="7"/>
      <c r="H13" s="62">
        <v>7</v>
      </c>
      <c r="I13" s="62">
        <f>'REKOD PRESTASI MURID'!B18</f>
        <v>0</v>
      </c>
      <c r="J13" s="62">
        <f t="shared" si="0"/>
      </c>
    </row>
    <row r="14" spans="1:10" ht="16.5">
      <c r="A14" s="7"/>
      <c r="B14" s="18"/>
      <c r="C14" s="18"/>
      <c r="D14" s="18"/>
      <c r="E14" s="73"/>
      <c r="F14" s="18"/>
      <c r="G14" s="7"/>
      <c r="H14" s="62">
        <v>8</v>
      </c>
      <c r="I14" s="62">
        <f>'REKOD PRESTASI MURID'!B19</f>
        <v>0</v>
      </c>
      <c r="J14" s="62">
        <f t="shared" si="0"/>
      </c>
    </row>
    <row r="15" spans="1:10" ht="22.5" customHeight="1">
      <c r="A15" s="7"/>
      <c r="B15" s="190" t="s">
        <v>25</v>
      </c>
      <c r="C15" s="190"/>
      <c r="D15" s="190"/>
      <c r="E15" s="196">
        <f>VLOOKUP($I$6,'REKOD PRESTASI MURID'!$A$12:$AD$65,30)</f>
        <v>0</v>
      </c>
      <c r="F15" s="18"/>
      <c r="G15" s="7"/>
      <c r="H15" s="62">
        <v>9</v>
      </c>
      <c r="I15" s="62">
        <f>'REKOD PRESTASI MURID'!B20</f>
        <v>0</v>
      </c>
      <c r="J15" s="62">
        <f t="shared" si="0"/>
      </c>
    </row>
    <row r="16" spans="1:10" ht="22.5" customHeight="1">
      <c r="A16" s="7"/>
      <c r="B16" s="74" t="str">
        <f>B6</f>
        <v>PRINSIP PERAKAUNAN</v>
      </c>
      <c r="C16" s="75"/>
      <c r="D16" s="75"/>
      <c r="E16" s="196"/>
      <c r="F16" s="18"/>
      <c r="G16" s="7"/>
      <c r="H16" s="62">
        <v>10</v>
      </c>
      <c r="I16" s="62">
        <f>'REKOD PRESTASI MURID'!B21</f>
        <v>0</v>
      </c>
      <c r="J16" s="62">
        <f t="shared" si="0"/>
      </c>
    </row>
    <row r="17" spans="1:10" ht="42" customHeight="1">
      <c r="A17" s="7"/>
      <c r="B17" s="191" t="s">
        <v>26</v>
      </c>
      <c r="C17" s="191"/>
      <c r="D17" s="192"/>
      <c r="E17" s="197" t="e">
        <f>VLOOKUP(E15,'DATA PERNYATAAN TAHAP PGUASAAN '!A204:B209,2)</f>
        <v>#N/A</v>
      </c>
      <c r="F17" s="198"/>
      <c r="G17" s="7"/>
      <c r="H17" s="62">
        <v>11</v>
      </c>
      <c r="I17" s="62">
        <f>'REKOD PRESTASI MURID'!B22</f>
        <v>0</v>
      </c>
      <c r="J17" s="62">
        <f t="shared" si="0"/>
      </c>
    </row>
    <row r="18" spans="1:10" ht="16.5">
      <c r="A18" s="7"/>
      <c r="B18" s="6"/>
      <c r="C18" s="6"/>
      <c r="D18" s="6"/>
      <c r="E18" s="6"/>
      <c r="F18" s="6"/>
      <c r="G18" s="7"/>
      <c r="H18" s="62">
        <v>12</v>
      </c>
      <c r="I18" s="62">
        <f>'REKOD PRESTASI MURID'!B23</f>
        <v>0</v>
      </c>
      <c r="J18" s="62">
        <f t="shared" si="0"/>
      </c>
    </row>
    <row r="19" spans="1:10" ht="81" customHeight="1">
      <c r="A19" s="7"/>
      <c r="B19" s="199" t="s">
        <v>5</v>
      </c>
      <c r="C19" s="199"/>
      <c r="D19" s="76" t="s">
        <v>27</v>
      </c>
      <c r="E19" s="77" t="s">
        <v>28</v>
      </c>
      <c r="F19" s="78" t="s">
        <v>29</v>
      </c>
      <c r="G19" s="7"/>
      <c r="H19" s="62">
        <v>13</v>
      </c>
      <c r="I19" s="62">
        <f>'REKOD PRESTASI MURID'!B24</f>
        <v>0</v>
      </c>
      <c r="J19" s="62">
        <f t="shared" si="0"/>
      </c>
    </row>
    <row r="20" spans="1:10" ht="45" customHeight="1">
      <c r="A20" s="7"/>
      <c r="B20" s="79"/>
      <c r="C20" s="80"/>
      <c r="D20" s="81" t="str">
        <f>'REKOD PRESTASI MURID'!$E$11</f>
        <v>Modul 1</v>
      </c>
      <c r="E20" s="82">
        <f>VLOOKUP($I$6,'REKOD PRESTASI MURID'!$A$12:$AD$65,5)</f>
        <v>0</v>
      </c>
      <c r="F20" s="83" t="e">
        <f>VLOOKUP(E20,'DATA PERNYATAAN TAHAP PGUASAAN '!A4:B9,2)</f>
        <v>#N/A</v>
      </c>
      <c r="G20" s="7"/>
      <c r="H20" s="62">
        <v>14</v>
      </c>
      <c r="I20" s="62">
        <f>'REKOD PRESTASI MURID'!B25</f>
        <v>0</v>
      </c>
      <c r="J20" s="62">
        <f t="shared" si="0"/>
      </c>
    </row>
    <row r="21" spans="1:10" ht="45" customHeight="1">
      <c r="A21" s="7"/>
      <c r="B21" s="84"/>
      <c r="C21" s="85"/>
      <c r="D21" s="81" t="str">
        <f>'REKOD PRESTASI MURID'!$F$11</f>
        <v>Modul 2</v>
      </c>
      <c r="E21" s="82">
        <f>VLOOKUP($I$6,'REKOD PRESTASI MURID'!$A$12:$AD$65,6)</f>
        <v>0</v>
      </c>
      <c r="F21" s="83" t="e">
        <f>VLOOKUP(E21,'DATA PERNYATAAN TAHAP PGUASAAN '!A12:B17,2)</f>
        <v>#N/A</v>
      </c>
      <c r="G21" s="7"/>
      <c r="H21" s="62">
        <v>15</v>
      </c>
      <c r="I21" s="62">
        <f>'REKOD PRESTASI MURID'!B26</f>
        <v>0</v>
      </c>
      <c r="J21" s="62">
        <f t="shared" si="0"/>
      </c>
    </row>
    <row r="22" spans="1:10" ht="45" customHeight="1">
      <c r="A22" s="7"/>
      <c r="B22" s="182" t="str">
        <f>B16</f>
        <v>PRINSIP PERAKAUNAN</v>
      </c>
      <c r="C22" s="183"/>
      <c r="D22" s="81" t="str">
        <f>'REKOD PRESTASI MURID'!$G$11</f>
        <v>Modul 3</v>
      </c>
      <c r="E22" s="82">
        <f>VLOOKUP($I$6,'REKOD PRESTASI MURID'!$A$12:$AD$65,7)</f>
        <v>0</v>
      </c>
      <c r="F22" s="83" t="e">
        <f>VLOOKUP(E22,'DATA PERNYATAAN TAHAP PGUASAAN '!A20:B25,2)</f>
        <v>#N/A</v>
      </c>
      <c r="G22" s="7"/>
      <c r="H22" s="62">
        <v>16</v>
      </c>
      <c r="I22" s="62">
        <f>'REKOD PRESTASI MURID'!B27</f>
        <v>0</v>
      </c>
      <c r="J22" s="62">
        <f t="shared" si="0"/>
      </c>
    </row>
    <row r="23" spans="1:10" ht="81" customHeight="1">
      <c r="A23" s="7"/>
      <c r="B23" s="84"/>
      <c r="C23" s="85"/>
      <c r="D23" s="81" t="str">
        <f>'REKOD PRESTASI MURID'!$H$11</f>
        <v>Modul 4</v>
      </c>
      <c r="E23" s="82">
        <f>VLOOKUP($I$6,'REKOD PRESTASI MURID'!$A$12:$AD$65,8)</f>
        <v>0</v>
      </c>
      <c r="F23" s="83" t="e">
        <f>VLOOKUP(E23,'DATA PERNYATAAN TAHAP PGUASAAN '!A28:B33,2)</f>
        <v>#N/A</v>
      </c>
      <c r="G23" s="7"/>
      <c r="H23" s="62">
        <v>17</v>
      </c>
      <c r="I23" s="62">
        <f>'REKOD PRESTASI MURID'!B28</f>
        <v>0</v>
      </c>
      <c r="J23" s="62">
        <f t="shared" si="0"/>
      </c>
    </row>
    <row r="24" spans="1:10" s="166" customFormat="1" ht="16.5">
      <c r="A24" s="162"/>
      <c r="B24" s="84"/>
      <c r="C24" s="85"/>
      <c r="D24" s="81" t="str">
        <f>'REKOD PRESTASI MURID'!$I$11</f>
        <v>Modul 5</v>
      </c>
      <c r="E24" s="163">
        <f>VLOOKUP($I$6,'REKOD PRESTASI MURID'!$A$12:$AD$65,9)</f>
        <v>0</v>
      </c>
      <c r="F24" s="164" t="e">
        <f>VLOOKUP(E24,'DATA PERNYATAAN TAHAP PGUASAAN '!A36:B41,2)</f>
        <v>#N/A</v>
      </c>
      <c r="G24" s="162"/>
      <c r="H24" s="165">
        <v>18</v>
      </c>
      <c r="I24" s="165">
        <f>'REKOD PRESTASI MURID'!B29</f>
        <v>0</v>
      </c>
      <c r="J24" s="165">
        <f t="shared" si="0"/>
      </c>
    </row>
    <row r="25" spans="1:10" ht="90.75" customHeight="1">
      <c r="A25" s="7"/>
      <c r="B25" s="84"/>
      <c r="C25" s="85"/>
      <c r="D25" s="81" t="str">
        <f>'REKOD PRESTASI MURID'!$J$11</f>
        <v>Modul 6</v>
      </c>
      <c r="E25" s="82">
        <f>VLOOKUP($I$6,'REKOD PRESTASI MURID'!$A$12:$AD$65,10)</f>
        <v>0</v>
      </c>
      <c r="F25" s="83" t="e">
        <f>VLOOKUP(E25,'DATA PERNYATAAN TAHAP PGUASAAN '!A44:B49,2)</f>
        <v>#N/A</v>
      </c>
      <c r="G25" s="7"/>
      <c r="H25" s="62">
        <v>19</v>
      </c>
      <c r="I25" s="62">
        <f>'REKOD PRESTASI MURID'!B30</f>
        <v>0</v>
      </c>
      <c r="J25" s="62">
        <f aca="true" t="shared" si="1" ref="J25:J30">IF(I25=0,"",H25&amp;"  "&amp;I25)</f>
      </c>
    </row>
    <row r="26" spans="1:10" ht="45" customHeight="1">
      <c r="A26" s="7"/>
      <c r="B26" s="84"/>
      <c r="C26" s="85"/>
      <c r="D26" s="81" t="str">
        <f>'REKOD PRESTASI MURID'!$K$11</f>
        <v>Modul 7</v>
      </c>
      <c r="E26" s="82">
        <f>VLOOKUP($I$6,'REKOD PRESTASI MURID'!$A$12:$AD$65,11)</f>
        <v>0</v>
      </c>
      <c r="F26" s="83" t="e">
        <f>VLOOKUP(E26,'DATA PERNYATAAN TAHAP PGUASAAN '!A52:B57,2)</f>
        <v>#N/A</v>
      </c>
      <c r="G26" s="7"/>
      <c r="H26" s="62">
        <v>20</v>
      </c>
      <c r="I26" s="62">
        <f>'REKOD PRESTASI MURID'!B31</f>
        <v>0</v>
      </c>
      <c r="J26" s="62">
        <f t="shared" si="1"/>
      </c>
    </row>
    <row r="27" spans="1:10" ht="45" customHeight="1">
      <c r="A27" s="7"/>
      <c r="B27" s="84"/>
      <c r="C27" s="85"/>
      <c r="D27" s="81" t="str">
        <f>'REKOD PRESTASI MURID'!$L$11</f>
        <v>Modul 8</v>
      </c>
      <c r="E27" s="82">
        <f>VLOOKUP($I$6,'REKOD PRESTASI MURID'!$A$12:$AD$65,12)</f>
        <v>0</v>
      </c>
      <c r="F27" s="83" t="e">
        <f>VLOOKUP(E27,'DATA PERNYATAAN TAHAP PGUASAAN '!A60:B65,2)</f>
        <v>#N/A</v>
      </c>
      <c r="G27" s="7"/>
      <c r="H27" s="62">
        <v>21</v>
      </c>
      <c r="I27" s="62">
        <f>'REKOD PRESTASI MURID'!B32</f>
        <v>0</v>
      </c>
      <c r="J27" s="62">
        <f t="shared" si="1"/>
      </c>
    </row>
    <row r="28" spans="1:10" ht="45" customHeight="1">
      <c r="A28" s="7"/>
      <c r="B28" s="84"/>
      <c r="C28" s="85"/>
      <c r="D28" s="81" t="str">
        <f>'REKOD PRESTASI MURID'!$M$11</f>
        <v>Modul 9</v>
      </c>
      <c r="E28" s="82">
        <f>VLOOKUP($I$6,'REKOD PRESTASI MURID'!$A$12:$AD$65,13)</f>
        <v>0</v>
      </c>
      <c r="F28" s="83" t="e">
        <f>VLOOKUP(E28,'DATA PERNYATAAN TAHAP PGUASAAN '!A68:B73,2)</f>
        <v>#N/A</v>
      </c>
      <c r="G28" s="7"/>
      <c r="H28" s="62">
        <v>22</v>
      </c>
      <c r="I28" s="62">
        <f>'REKOD PRESTASI MURID'!B33</f>
        <v>0</v>
      </c>
      <c r="J28" s="62">
        <f t="shared" si="1"/>
      </c>
    </row>
    <row r="29" spans="1:10" ht="45" customHeight="1" hidden="1">
      <c r="A29" s="7"/>
      <c r="B29" s="84"/>
      <c r="C29" s="85"/>
      <c r="D29" s="81">
        <f>'REKOD PRESTASI MURID'!$N$11</f>
        <v>0</v>
      </c>
      <c r="E29" s="82">
        <f>VLOOKUP($I$6,'REKOD PRESTASI MURID'!$A$12:$AD$65,14)</f>
        <v>0</v>
      </c>
      <c r="F29" s="83" t="e">
        <f>VLOOKUP(E29,'DATA PERNYATAAN TAHAP PGUASAAN '!A76:B81,2)</f>
        <v>#N/A</v>
      </c>
      <c r="G29" s="7"/>
      <c r="H29" s="62">
        <v>23</v>
      </c>
      <c r="I29" s="62">
        <f>'REKOD PRESTASI MURID'!B34</f>
        <v>0</v>
      </c>
      <c r="J29" s="62">
        <f t="shared" si="1"/>
      </c>
    </row>
    <row r="30" spans="1:10" ht="45" customHeight="1" hidden="1">
      <c r="A30" s="7"/>
      <c r="B30" s="84"/>
      <c r="C30" s="85"/>
      <c r="D30" s="81">
        <f>'REKOD PRESTASI MURID'!$O$11</f>
        <v>0</v>
      </c>
      <c r="E30" s="82">
        <f>VLOOKUP($I$6,'REKOD PRESTASI MURID'!$A$12:$AD$65,15)</f>
        <v>0</v>
      </c>
      <c r="F30" s="83" t="e">
        <f>VLOOKUP(E30,'DATA PERNYATAAN TAHAP PGUASAAN '!A84:B89,2)</f>
        <v>#N/A</v>
      </c>
      <c r="G30" s="7"/>
      <c r="H30" s="62">
        <v>24</v>
      </c>
      <c r="I30" s="62">
        <f>'REKOD PRESTASI MURID'!B35</f>
        <v>0</v>
      </c>
      <c r="J30" s="62">
        <f t="shared" si="1"/>
      </c>
    </row>
    <row r="31" spans="1:10" ht="45" customHeight="1" hidden="1">
      <c r="A31" s="7"/>
      <c r="B31" s="84"/>
      <c r="C31" s="85"/>
      <c r="D31" s="81">
        <f>'REKOD PRESTASI MURID'!$P$11</f>
        <v>0</v>
      </c>
      <c r="E31" s="82">
        <f>VLOOKUP($I$6,'REKOD PRESTASI MURID'!$A$12:$AD$65,16)</f>
        <v>0</v>
      </c>
      <c r="F31" s="83" t="e">
        <f>VLOOKUP(E31,'DATA PERNYATAAN TAHAP PGUASAAN '!A92:B97,2)</f>
        <v>#N/A</v>
      </c>
      <c r="G31" s="7"/>
      <c r="H31" s="62">
        <v>25</v>
      </c>
      <c r="I31" s="62">
        <f>'REKOD PRESTASI MURID'!B36</f>
        <v>0</v>
      </c>
      <c r="J31" s="62">
        <f aca="true" t="shared" si="2" ref="J31:J63">IF(I31=0,"",H31&amp;"  "&amp;I31)</f>
      </c>
    </row>
    <row r="32" spans="1:10" ht="45" customHeight="1" hidden="1">
      <c r="A32" s="7"/>
      <c r="B32" s="84"/>
      <c r="C32" s="85"/>
      <c r="D32" s="81">
        <f>'REKOD PRESTASI MURID'!Q$11</f>
        <v>0</v>
      </c>
      <c r="E32" s="82">
        <f>VLOOKUP($I$6,'REKOD PRESTASI MURID'!$A$12:$AD$65,17)</f>
        <v>0</v>
      </c>
      <c r="F32" s="83" t="e">
        <f>VLOOKUP(E32,'DATA PERNYATAAN TAHAP PGUASAAN '!A100:B105,2)</f>
        <v>#N/A</v>
      </c>
      <c r="G32" s="7"/>
      <c r="H32" s="62">
        <v>26</v>
      </c>
      <c r="I32" s="62">
        <f>'REKOD PRESTASI MURID'!B37</f>
        <v>0</v>
      </c>
      <c r="J32" s="62">
        <f t="shared" si="2"/>
      </c>
    </row>
    <row r="33" spans="1:10" ht="45" customHeight="1" hidden="1">
      <c r="A33" s="7"/>
      <c r="B33" s="84"/>
      <c r="C33" s="85"/>
      <c r="D33" s="81">
        <f>'REKOD PRESTASI MURID'!$R$11</f>
        <v>0</v>
      </c>
      <c r="E33" s="82">
        <f>VLOOKUP($I$6,'REKOD PRESTASI MURID'!$A$12:$AD$65,18)</f>
        <v>0</v>
      </c>
      <c r="F33" s="83" t="e">
        <f>VLOOKUP(E33,'DATA PERNYATAAN TAHAP PGUASAAN '!A108:B113,2)</f>
        <v>#N/A</v>
      </c>
      <c r="G33" s="7"/>
      <c r="H33" s="62">
        <v>27</v>
      </c>
      <c r="I33" s="62">
        <f>'REKOD PRESTASI MURID'!B38</f>
        <v>0</v>
      </c>
      <c r="J33" s="62">
        <f t="shared" si="2"/>
      </c>
    </row>
    <row r="34" spans="1:10" ht="45" customHeight="1" hidden="1">
      <c r="A34" s="7"/>
      <c r="B34" s="84"/>
      <c r="C34" s="85"/>
      <c r="D34" s="81">
        <f>'REKOD PRESTASI MURID'!$S$11</f>
        <v>0</v>
      </c>
      <c r="E34" s="82">
        <f>VLOOKUP($I$6,'REKOD PRESTASI MURID'!$A$12:$AD$65,19)</f>
        <v>0</v>
      </c>
      <c r="F34" s="83" t="e">
        <f>VLOOKUP(E34,'DATA PERNYATAAN TAHAP PGUASAAN '!A116:B121,2)</f>
        <v>#N/A</v>
      </c>
      <c r="G34" s="7"/>
      <c r="H34" s="62">
        <v>28</v>
      </c>
      <c r="I34" s="62">
        <f>'REKOD PRESTASI MURID'!B39</f>
        <v>0</v>
      </c>
      <c r="J34" s="62">
        <f t="shared" si="2"/>
      </c>
    </row>
    <row r="35" spans="1:10" ht="45" customHeight="1" hidden="1">
      <c r="A35" s="7"/>
      <c r="B35" s="84"/>
      <c r="C35" s="85"/>
      <c r="D35" s="81">
        <f>'REKOD PRESTASI MURID'!$T$11</f>
        <v>0</v>
      </c>
      <c r="E35" s="82">
        <f>VLOOKUP($I$6,'REKOD PRESTASI MURID'!$A$12:$AD$65,20)</f>
        <v>0</v>
      </c>
      <c r="F35" s="83" t="e">
        <f>VLOOKUP(E35,'DATA PERNYATAAN TAHAP PGUASAAN '!A124:B129,2)</f>
        <v>#N/A</v>
      </c>
      <c r="G35" s="7"/>
      <c r="H35" s="62">
        <v>29</v>
      </c>
      <c r="I35" s="62">
        <f>'REKOD PRESTASI MURID'!B40</f>
        <v>0</v>
      </c>
      <c r="J35" s="62">
        <f t="shared" si="2"/>
      </c>
    </row>
    <row r="36" spans="1:10" ht="45" customHeight="1" hidden="1">
      <c r="A36" s="7"/>
      <c r="B36" s="84"/>
      <c r="C36" s="85"/>
      <c r="D36" s="81">
        <f>'REKOD PRESTASI MURID'!$U$11</f>
        <v>0</v>
      </c>
      <c r="E36" s="82">
        <f>VLOOKUP($I$6,'REKOD PRESTASI MURID'!$A$12:$AD$65,21)</f>
        <v>0</v>
      </c>
      <c r="F36" s="83" t="e">
        <f>VLOOKUP(E36,'DATA PERNYATAAN TAHAP PGUASAAN '!A132:B137,2)</f>
        <v>#N/A</v>
      </c>
      <c r="G36" s="7"/>
      <c r="H36" s="62">
        <v>30</v>
      </c>
      <c r="I36" s="62">
        <f>'REKOD PRESTASI MURID'!B41</f>
        <v>0</v>
      </c>
      <c r="J36" s="62">
        <f t="shared" si="2"/>
      </c>
    </row>
    <row r="37" spans="1:10" ht="45" customHeight="1" hidden="1">
      <c r="A37" s="7"/>
      <c r="B37" s="84"/>
      <c r="C37" s="85"/>
      <c r="D37" s="81">
        <f>'REKOD PRESTASI MURID'!$V$11</f>
        <v>0</v>
      </c>
      <c r="E37" s="82">
        <f>VLOOKUP($I$6,'REKOD PRESTASI MURID'!$A$12:$AD$65,22)</f>
        <v>0</v>
      </c>
      <c r="F37" s="83" t="e">
        <f>VLOOKUP(E37,'DATA PERNYATAAN TAHAP PGUASAAN '!A140:B145,2)</f>
        <v>#N/A</v>
      </c>
      <c r="G37" s="7"/>
      <c r="H37" s="62">
        <v>31</v>
      </c>
      <c r="I37" s="62">
        <f>'REKOD PRESTASI MURID'!B42</f>
        <v>0</v>
      </c>
      <c r="J37" s="62">
        <f t="shared" si="2"/>
      </c>
    </row>
    <row r="38" spans="1:10" ht="45" customHeight="1" hidden="1">
      <c r="A38" s="7"/>
      <c r="B38" s="84"/>
      <c r="C38" s="85"/>
      <c r="D38" s="81">
        <f>'REKOD PRESTASI MURID'!$W$11</f>
        <v>0</v>
      </c>
      <c r="E38" s="82">
        <f>VLOOKUP($I$6,'REKOD PRESTASI MURID'!$A$12:$AD$65,23)</f>
        <v>0</v>
      </c>
      <c r="F38" s="83" t="e">
        <f>VLOOKUP(E38,'DATA PERNYATAAN TAHAP PGUASAAN '!A148:B153,2)</f>
        <v>#N/A</v>
      </c>
      <c r="G38" s="7"/>
      <c r="H38" s="62">
        <v>32</v>
      </c>
      <c r="I38" s="62">
        <f>'REKOD PRESTASI MURID'!B43</f>
        <v>0</v>
      </c>
      <c r="J38" s="62">
        <f t="shared" si="2"/>
      </c>
    </row>
    <row r="39" spans="1:10" ht="45" customHeight="1" hidden="1">
      <c r="A39" s="7"/>
      <c r="B39" s="84"/>
      <c r="C39" s="85"/>
      <c r="D39" s="81">
        <f>'REKOD PRESTASI MURID'!$X$11</f>
        <v>0</v>
      </c>
      <c r="E39" s="82">
        <f>VLOOKUP($I$6,'REKOD PRESTASI MURID'!$A$12:$AD$65,24)</f>
        <v>0</v>
      </c>
      <c r="F39" s="83" t="e">
        <f>VLOOKUP(E39,'DATA PERNYATAAN TAHAP PGUASAAN '!A156:B161,2)</f>
        <v>#N/A</v>
      </c>
      <c r="G39" s="7"/>
      <c r="H39" s="62">
        <v>33</v>
      </c>
      <c r="I39" s="62">
        <f>'REKOD PRESTASI MURID'!B44</f>
        <v>0</v>
      </c>
      <c r="J39" s="62">
        <f t="shared" si="2"/>
      </c>
    </row>
    <row r="40" spans="1:10" ht="45" customHeight="1" hidden="1">
      <c r="A40" s="7"/>
      <c r="B40" s="84"/>
      <c r="C40" s="85"/>
      <c r="D40" s="81">
        <f>'REKOD PRESTASI MURID'!$Y$11</f>
        <v>0</v>
      </c>
      <c r="E40" s="82">
        <f>VLOOKUP($I$6,'REKOD PRESTASI MURID'!$A$12:$AD$65,25)</f>
        <v>0</v>
      </c>
      <c r="F40" s="83" t="e">
        <f>VLOOKUP(E40,'DATA PERNYATAAN TAHAP PGUASAAN '!A164:B169,2)</f>
        <v>#N/A</v>
      </c>
      <c r="G40" s="7"/>
      <c r="H40" s="62">
        <v>34</v>
      </c>
      <c r="I40" s="62">
        <f>'REKOD PRESTASI MURID'!B45</f>
        <v>0</v>
      </c>
      <c r="J40" s="62">
        <f t="shared" si="2"/>
      </c>
    </row>
    <row r="41" spans="1:10" ht="45" customHeight="1" hidden="1">
      <c r="A41" s="7"/>
      <c r="B41" s="84"/>
      <c r="C41" s="85"/>
      <c r="D41" s="81">
        <f>'REKOD PRESTASI MURID'!$Z$11</f>
        <v>0</v>
      </c>
      <c r="E41" s="82">
        <f>VLOOKUP($I$6,'REKOD PRESTASI MURID'!$A$12:$AD$65,26)</f>
        <v>0</v>
      </c>
      <c r="F41" s="83" t="e">
        <f>VLOOKUP(E41,'DATA PERNYATAAN TAHAP PGUASAAN '!A172:B177,2)</f>
        <v>#N/A</v>
      </c>
      <c r="G41" s="7"/>
      <c r="H41" s="62">
        <v>35</v>
      </c>
      <c r="I41" s="62">
        <f>'REKOD PRESTASI MURID'!B46</f>
        <v>0</v>
      </c>
      <c r="J41" s="62">
        <f t="shared" si="2"/>
      </c>
    </row>
    <row r="42" spans="1:10" ht="45" customHeight="1" hidden="1">
      <c r="A42" s="7"/>
      <c r="B42" s="84"/>
      <c r="C42" s="85"/>
      <c r="D42" s="81">
        <f>'REKOD PRESTASI MURID'!$AA$11</f>
        <v>0</v>
      </c>
      <c r="E42" s="82">
        <f>VLOOKUP($I$6,'REKOD PRESTASI MURID'!$A$12:$AD$65,27)</f>
        <v>0</v>
      </c>
      <c r="F42" s="83" t="e">
        <f>VLOOKUP(E42,'DATA PERNYATAAN TAHAP PGUASAAN '!A180:B185,2)</f>
        <v>#N/A</v>
      </c>
      <c r="G42" s="7"/>
      <c r="H42" s="62">
        <v>36</v>
      </c>
      <c r="I42" s="62">
        <f>'REKOD PRESTASI MURID'!B47</f>
        <v>0</v>
      </c>
      <c r="J42" s="62">
        <f t="shared" si="2"/>
      </c>
    </row>
    <row r="43" spans="1:10" ht="45" customHeight="1" hidden="1">
      <c r="A43" s="7"/>
      <c r="B43" s="84"/>
      <c r="C43" s="85"/>
      <c r="D43" s="81">
        <f>'REKOD PRESTASI MURID'!$AB$11</f>
        <v>0</v>
      </c>
      <c r="E43" s="82">
        <f>VLOOKUP($I$6,'REKOD PRESTASI MURID'!$A$12:$AD$65,28)</f>
        <v>0</v>
      </c>
      <c r="F43" s="83" t="e">
        <f>VLOOKUP(E43,'DATA PERNYATAAN TAHAP PGUASAAN '!A188:B193,2)</f>
        <v>#N/A</v>
      </c>
      <c r="G43" s="7"/>
      <c r="H43" s="62">
        <v>37</v>
      </c>
      <c r="I43" s="62">
        <f>'REKOD PRESTASI MURID'!B48</f>
        <v>0</v>
      </c>
      <c r="J43" s="62">
        <f t="shared" si="2"/>
      </c>
    </row>
    <row r="44" spans="1:10" ht="45" customHeight="1" hidden="1">
      <c r="A44" s="7"/>
      <c r="B44" s="86"/>
      <c r="C44" s="87"/>
      <c r="D44" s="81">
        <f>'REKOD PRESTASI MURID'!$AC$11</f>
        <v>0</v>
      </c>
      <c r="E44" s="82">
        <f>VLOOKUP($I$6,'REKOD PRESTASI MURID'!$A$12:$AD$65,29)</f>
        <v>0</v>
      </c>
      <c r="F44" s="83" t="e">
        <f>VLOOKUP(E44,'DATA PERNYATAAN TAHAP PGUASAAN '!A196:B201,2)</f>
        <v>#N/A</v>
      </c>
      <c r="G44" s="7"/>
      <c r="H44" s="62">
        <v>38</v>
      </c>
      <c r="I44" s="62">
        <f>'REKOD PRESTASI MURID'!B49</f>
        <v>0</v>
      </c>
      <c r="J44" s="62">
        <f t="shared" si="2"/>
      </c>
    </row>
    <row r="45" spans="1:10" s="54" customFormat="1" ht="18">
      <c r="A45" s="7"/>
      <c r="B45" s="88"/>
      <c r="C45" s="88"/>
      <c r="D45" s="89"/>
      <c r="E45" s="90"/>
      <c r="F45" s="91"/>
      <c r="G45" s="7"/>
      <c r="H45" s="62">
        <v>39</v>
      </c>
      <c r="I45" s="62">
        <f>'REKOD PRESTASI MURID'!B50</f>
        <v>0</v>
      </c>
      <c r="J45" s="62">
        <f t="shared" si="2"/>
      </c>
    </row>
    <row r="46" spans="1:10" s="54" customFormat="1" ht="21.75" customHeight="1">
      <c r="A46" s="92"/>
      <c r="B46" s="93"/>
      <c r="C46" s="93"/>
      <c r="D46" s="94"/>
      <c r="E46" s="95"/>
      <c r="F46" s="96"/>
      <c r="G46" s="92"/>
      <c r="H46" s="62">
        <v>40</v>
      </c>
      <c r="I46" s="62">
        <f>'REKOD PRESTASI MURID'!B51</f>
        <v>0</v>
      </c>
      <c r="J46" s="62">
        <f t="shared" si="2"/>
      </c>
    </row>
    <row r="47" spans="1:10" s="54" customFormat="1" ht="21.75" customHeight="1">
      <c r="A47" s="92"/>
      <c r="B47" s="93"/>
      <c r="C47" s="93"/>
      <c r="D47" s="97" t="s">
        <v>30</v>
      </c>
      <c r="E47" s="184"/>
      <c r="F47" s="184"/>
      <c r="G47" s="92"/>
      <c r="H47" s="62">
        <v>41</v>
      </c>
      <c r="I47" s="62">
        <f>'REKOD PRESTASI MURID'!B52</f>
        <v>0</v>
      </c>
      <c r="J47" s="62">
        <f t="shared" si="2"/>
      </c>
    </row>
    <row r="48" spans="1:10" s="55" customFormat="1" ht="22.5" customHeight="1">
      <c r="A48" s="92"/>
      <c r="B48" s="98"/>
      <c r="C48" s="98"/>
      <c r="E48" s="185"/>
      <c r="F48" s="185"/>
      <c r="G48" s="92"/>
      <c r="H48" s="62">
        <v>42</v>
      </c>
      <c r="I48" s="62">
        <f>'REKOD PRESTASI MURID'!B53</f>
        <v>0</v>
      </c>
      <c r="J48" s="62">
        <f t="shared" si="2"/>
      </c>
    </row>
    <row r="49" spans="1:10" s="55" customFormat="1" ht="21" customHeight="1">
      <c r="A49" s="92"/>
      <c r="B49" s="98"/>
      <c r="C49" s="98"/>
      <c r="D49" s="97"/>
      <c r="E49" s="185"/>
      <c r="F49" s="185"/>
      <c r="G49" s="92"/>
      <c r="H49" s="62">
        <v>43</v>
      </c>
      <c r="I49" s="62">
        <f>'REKOD PRESTASI MURID'!B54</f>
        <v>0</v>
      </c>
      <c r="J49" s="62">
        <f t="shared" si="2"/>
      </c>
    </row>
    <row r="50" spans="1:10" s="55" customFormat="1" ht="16.5">
      <c r="A50" s="92"/>
      <c r="B50" s="92"/>
      <c r="C50" s="92"/>
      <c r="D50" s="92"/>
      <c r="E50" s="92"/>
      <c r="F50" s="92"/>
      <c r="G50" s="92"/>
      <c r="H50" s="62">
        <v>44</v>
      </c>
      <c r="I50" s="62">
        <f>'REKOD PRESTASI MURID'!B55</f>
        <v>0</v>
      </c>
      <c r="J50" s="62">
        <f t="shared" si="2"/>
      </c>
    </row>
    <row r="51" spans="8:10" ht="16.5">
      <c r="H51" s="62">
        <v>45</v>
      </c>
      <c r="I51" s="62">
        <f>'REKOD PRESTASI MURID'!B56</f>
        <v>0</v>
      </c>
      <c r="J51" s="62">
        <f t="shared" si="2"/>
      </c>
    </row>
    <row r="52" spans="8:10" ht="16.5">
      <c r="H52" s="62">
        <v>46</v>
      </c>
      <c r="I52" s="62">
        <f>'REKOD PRESTASI MURID'!B57</f>
        <v>0</v>
      </c>
      <c r="J52" s="62">
        <f t="shared" si="2"/>
      </c>
    </row>
    <row r="53" spans="8:10" ht="16.5">
      <c r="H53" s="62">
        <v>47</v>
      </c>
      <c r="I53" s="62">
        <f>'REKOD PRESTASI MURID'!B58</f>
        <v>0</v>
      </c>
      <c r="J53" s="62">
        <f t="shared" si="2"/>
      </c>
    </row>
    <row r="54" spans="8:10" ht="16.5">
      <c r="H54" s="62">
        <v>48</v>
      </c>
      <c r="I54" s="62">
        <f>'REKOD PRESTASI MURID'!B59</f>
        <v>0</v>
      </c>
      <c r="J54" s="62">
        <f t="shared" si="2"/>
      </c>
    </row>
    <row r="55" spans="2:10" ht="16.5">
      <c r="B55" s="54" t="s">
        <v>31</v>
      </c>
      <c r="F55" s="99" t="s">
        <v>31</v>
      </c>
      <c r="H55" s="62">
        <v>49</v>
      </c>
      <c r="I55" s="62">
        <f>'REKOD PRESTASI MURID'!B60</f>
        <v>0</v>
      </c>
      <c r="J55" s="62">
        <f t="shared" si="2"/>
      </c>
    </row>
    <row r="56" spans="2:10" ht="16.5">
      <c r="B56" s="100">
        <f>'REKOD PRESTASI MURID'!$D$6</f>
        <v>0</v>
      </c>
      <c r="C56" s="100"/>
      <c r="D56" s="100"/>
      <c r="E56" s="100"/>
      <c r="F56" s="101" t="str">
        <f>'REKOD PRESTASI MURID'!$B$70</f>
        <v> </v>
      </c>
      <c r="H56" s="62">
        <v>50</v>
      </c>
      <c r="I56" s="62">
        <f>'REKOD PRESTASI MURID'!B61</f>
        <v>0</v>
      </c>
      <c r="J56" s="62">
        <f t="shared" si="2"/>
      </c>
    </row>
    <row r="57" spans="2:10" ht="16.5">
      <c r="B57" s="54" t="s">
        <v>32</v>
      </c>
      <c r="F57" s="99" t="str">
        <f>'REKOD PRESTASI MURID'!$B$71</f>
        <v>PENGETUA</v>
      </c>
      <c r="H57" s="62">
        <v>51</v>
      </c>
      <c r="I57" s="62">
        <f>'REKOD PRESTASI MURID'!B62</f>
        <v>0</v>
      </c>
      <c r="J57" s="62">
        <f t="shared" si="2"/>
      </c>
    </row>
    <row r="58" spans="2:10" ht="16.5">
      <c r="B58" s="54" t="str">
        <f>'REKOD PRESTASI MURID'!$B$72</f>
        <v> </v>
      </c>
      <c r="F58" s="99" t="str">
        <f>'REKOD PRESTASI MURID'!$B$72</f>
        <v> </v>
      </c>
      <c r="H58" s="62">
        <v>52</v>
      </c>
      <c r="I58" s="62">
        <f>'REKOD PRESTASI MURID'!B63</f>
        <v>0</v>
      </c>
      <c r="J58" s="62">
        <f t="shared" si="2"/>
      </c>
    </row>
    <row r="59" spans="2:10" ht="16.5">
      <c r="B59" s="99"/>
      <c r="C59" s="99"/>
      <c r="D59" s="99"/>
      <c r="E59" s="99"/>
      <c r="H59" s="62">
        <v>53</v>
      </c>
      <c r="I59" s="62">
        <f>'REKOD PRESTASI MURID'!B64</f>
        <v>0</v>
      </c>
      <c r="J59" s="62">
        <f t="shared" si="2"/>
      </c>
    </row>
    <row r="60" spans="8:10" ht="16.5">
      <c r="H60" s="62">
        <v>54</v>
      </c>
      <c r="I60" s="62">
        <f>'REKOD PRESTASI MURID'!B65</f>
        <v>0</v>
      </c>
      <c r="J60" s="62">
        <f t="shared" si="2"/>
      </c>
    </row>
    <row r="61" spans="7:10" s="54" customFormat="1" ht="16.5">
      <c r="G61" s="102"/>
      <c r="H61" s="62">
        <v>55</v>
      </c>
      <c r="I61" s="62">
        <f>'REKOD PRESTASI MURID'!B66</f>
        <v>0</v>
      </c>
      <c r="J61" s="62">
        <f t="shared" si="2"/>
      </c>
    </row>
    <row r="62" spans="7:10" s="54" customFormat="1" ht="16.5">
      <c r="G62" s="102"/>
      <c r="H62" s="62">
        <v>56</v>
      </c>
      <c r="I62" s="62">
        <f>'REKOD PRESTASI MURID'!B67</f>
        <v>0</v>
      </c>
      <c r="J62" s="62">
        <f t="shared" si="2"/>
      </c>
    </row>
    <row r="63" spans="7:10" s="54" customFormat="1" ht="16.5">
      <c r="G63" s="102"/>
      <c r="H63" s="62">
        <v>57</v>
      </c>
      <c r="I63" s="62">
        <f>'REKOD PRESTASI MURID'!B68</f>
        <v>0</v>
      </c>
      <c r="J63" s="62">
        <f t="shared" si="2"/>
      </c>
    </row>
    <row r="64" spans="7:10" s="54" customFormat="1" ht="16.5">
      <c r="G64" s="102"/>
      <c r="H64" s="62">
        <v>58</v>
      </c>
      <c r="I64" s="62"/>
      <c r="J64" s="62"/>
    </row>
    <row r="65" spans="7:10" s="54" customFormat="1" ht="16.5">
      <c r="G65" s="102"/>
      <c r="H65" s="62">
        <v>59</v>
      </c>
      <c r="I65" s="62"/>
      <c r="J65" s="62"/>
    </row>
    <row r="66" spans="4:10" s="54" customFormat="1" ht="16.5">
      <c r="D66" s="100"/>
      <c r="E66" s="100"/>
      <c r="G66" s="102"/>
      <c r="H66" s="62">
        <v>60</v>
      </c>
      <c r="I66" s="62"/>
      <c r="J66" s="62"/>
    </row>
    <row r="67" spans="7:10" s="54" customFormat="1" ht="16.5">
      <c r="G67" s="102"/>
      <c r="H67" s="62">
        <v>61</v>
      </c>
      <c r="I67" s="62"/>
      <c r="J67" s="62"/>
    </row>
    <row r="68" spans="7:10" s="54" customFormat="1" ht="16.5">
      <c r="G68" s="102"/>
      <c r="H68" s="62">
        <v>62</v>
      </c>
      <c r="I68" s="62"/>
      <c r="J68" s="62"/>
    </row>
    <row r="69" spans="7:10" s="54" customFormat="1" ht="16.5">
      <c r="G69" s="102"/>
      <c r="H69" s="62">
        <v>63</v>
      </c>
      <c r="I69" s="62"/>
      <c r="J69" s="62"/>
    </row>
    <row r="70" spans="7:10" s="54" customFormat="1" ht="16.5">
      <c r="G70" s="102"/>
      <c r="H70" s="62">
        <v>64</v>
      </c>
      <c r="I70" s="62"/>
      <c r="J70" s="62"/>
    </row>
    <row r="71" spans="7:10" s="54" customFormat="1" ht="16.5">
      <c r="G71" s="102"/>
      <c r="H71" s="62">
        <v>65</v>
      </c>
      <c r="I71" s="62"/>
      <c r="J71" s="62"/>
    </row>
    <row r="72" spans="7:10" s="54" customFormat="1" ht="16.5">
      <c r="G72" s="102"/>
      <c r="H72" s="62">
        <v>66</v>
      </c>
      <c r="I72" s="62"/>
      <c r="J72" s="62"/>
    </row>
    <row r="73" spans="8:10" ht="16.5">
      <c r="H73" s="62">
        <v>67</v>
      </c>
      <c r="I73" s="62"/>
      <c r="J73" s="62"/>
    </row>
    <row r="74" spans="8:10" ht="16.5">
      <c r="H74" s="62">
        <v>68</v>
      </c>
      <c r="I74" s="62"/>
      <c r="J74" s="62"/>
    </row>
    <row r="75" spans="8:10" ht="16.5">
      <c r="H75" s="62">
        <v>69</v>
      </c>
      <c r="I75" s="62"/>
      <c r="J75" s="62"/>
    </row>
    <row r="76" spans="8:10" ht="16.5">
      <c r="H76" s="105"/>
      <c r="I76" s="106"/>
      <c r="J76" s="54"/>
    </row>
    <row r="77" spans="8:10" ht="16.5">
      <c r="H77" s="105"/>
      <c r="I77" s="106"/>
      <c r="J77" s="54"/>
    </row>
    <row r="78" spans="8:10" ht="16.5">
      <c r="H78" s="105"/>
      <c r="I78" s="106"/>
      <c r="J78" s="54"/>
    </row>
    <row r="79" spans="8:10" ht="16.5">
      <c r="H79" s="105"/>
      <c r="I79" s="106"/>
      <c r="J79" s="54"/>
    </row>
    <row r="80" spans="8:10" ht="16.5">
      <c r="H80" s="105"/>
      <c r="I80" s="106"/>
      <c r="J80" s="54"/>
    </row>
    <row r="81" spans="8:10" ht="16.5">
      <c r="H81" s="105"/>
      <c r="I81" s="106"/>
      <c r="J81" s="54"/>
    </row>
    <row r="82" spans="8:10" ht="16.5">
      <c r="H82" s="105"/>
      <c r="I82" s="106"/>
      <c r="J82" s="54"/>
    </row>
    <row r="83" spans="8:10" ht="16.5">
      <c r="H83" s="105"/>
      <c r="I83" s="106"/>
      <c r="J83" s="54"/>
    </row>
    <row r="84" spans="8:10" ht="16.5">
      <c r="H84" s="105"/>
      <c r="I84" s="106"/>
      <c r="J84" s="54"/>
    </row>
    <row r="85" spans="8:10" ht="16.5">
      <c r="H85" s="105"/>
      <c r="I85" s="106"/>
      <c r="J85" s="54"/>
    </row>
    <row r="86" spans="8:10" ht="16.5">
      <c r="H86" s="105"/>
      <c r="I86" s="54"/>
      <c r="J86" s="54"/>
    </row>
    <row r="87" spans="8:10" ht="16.5">
      <c r="H87" s="105"/>
      <c r="I87" s="54"/>
      <c r="J87" s="54"/>
    </row>
  </sheetData>
  <sheetProtection/>
  <mergeCells count="19">
    <mergeCell ref="H4:J4"/>
    <mergeCell ref="B8:C8"/>
    <mergeCell ref="E15:E16"/>
    <mergeCell ref="E17:F17"/>
    <mergeCell ref="B19:C19"/>
    <mergeCell ref="B1:F1"/>
    <mergeCell ref="B2:F2"/>
    <mergeCell ref="B3:F3"/>
    <mergeCell ref="B4:F4"/>
    <mergeCell ref="B22:C22"/>
    <mergeCell ref="E47:F47"/>
    <mergeCell ref="E48:F48"/>
    <mergeCell ref="E49:F49"/>
    <mergeCell ref="B9:C9"/>
    <mergeCell ref="B10:C10"/>
    <mergeCell ref="B11:C11"/>
    <mergeCell ref="B13:C13"/>
    <mergeCell ref="B15:D15"/>
    <mergeCell ref="B17:D17"/>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9"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09"/>
  <sheetViews>
    <sheetView zoomScaleSheetLayoutView="100" zoomScalePageLayoutView="0" workbookViewId="0" topLeftCell="A1">
      <selection activeCell="A201" sqref="A74:IV201"/>
    </sheetView>
  </sheetViews>
  <sheetFormatPr defaultColWidth="9.140625" defaultRowHeight="15" zeroHeight="1"/>
  <cols>
    <col min="1" max="1" width="20.8515625" style="36" customWidth="1"/>
    <col min="2" max="2" width="104.7109375" style="37" customWidth="1"/>
    <col min="3" max="4" width="9.140625" style="36" customWidth="1"/>
    <col min="5" max="5" width="9.140625" style="36" bestFit="1" customWidth="1"/>
    <col min="6" max="16384" width="9.140625" style="36" customWidth="1"/>
  </cols>
  <sheetData>
    <row r="1" spans="1:2" ht="39.75" customHeight="1">
      <c r="A1" s="38" t="s">
        <v>33</v>
      </c>
      <c r="B1" s="39"/>
    </row>
    <row r="2" spans="1:2" ht="14.25">
      <c r="A2" s="40"/>
      <c r="B2" s="41"/>
    </row>
    <row r="3" spans="1:2" ht="30">
      <c r="A3" s="42" t="s">
        <v>28</v>
      </c>
      <c r="B3" s="161" t="s">
        <v>61</v>
      </c>
    </row>
    <row r="4" spans="1:2" ht="14.25">
      <c r="A4" s="44">
        <v>1</v>
      </c>
      <c r="B4" s="45" t="s">
        <v>62</v>
      </c>
    </row>
    <row r="5" spans="1:2" ht="14.25">
      <c r="A5" s="44">
        <v>2</v>
      </c>
      <c r="B5" s="45" t="s">
        <v>63</v>
      </c>
    </row>
    <row r="6" spans="1:2" ht="14.25">
      <c r="A6" s="44">
        <v>3</v>
      </c>
      <c r="B6" s="45" t="s">
        <v>64</v>
      </c>
    </row>
    <row r="7" spans="1:2" ht="28.5">
      <c r="A7" s="44">
        <v>4</v>
      </c>
      <c r="B7" s="45" t="s">
        <v>65</v>
      </c>
    </row>
    <row r="8" spans="1:2" ht="14.25">
      <c r="A8" s="44">
        <v>5</v>
      </c>
      <c r="B8" s="45" t="s">
        <v>66</v>
      </c>
    </row>
    <row r="9" spans="1:2" ht="28.5">
      <c r="A9" s="44">
        <v>6</v>
      </c>
      <c r="B9" s="45" t="s">
        <v>67</v>
      </c>
    </row>
    <row r="10" spans="1:2" ht="14.25">
      <c r="A10" s="40"/>
      <c r="B10" s="41"/>
    </row>
    <row r="11" spans="1:2" ht="30">
      <c r="A11" s="46" t="s">
        <v>28</v>
      </c>
      <c r="B11" s="43" t="s">
        <v>57</v>
      </c>
    </row>
    <row r="12" spans="1:2" ht="14.25">
      <c r="A12" s="44">
        <v>1</v>
      </c>
      <c r="B12" s="45" t="s">
        <v>56</v>
      </c>
    </row>
    <row r="13" spans="1:2" ht="14.25">
      <c r="A13" s="44">
        <v>2</v>
      </c>
      <c r="B13" s="45" t="s">
        <v>59</v>
      </c>
    </row>
    <row r="14" spans="1:2" ht="14.25">
      <c r="A14" s="44">
        <v>3</v>
      </c>
      <c r="B14" s="45" t="s">
        <v>58</v>
      </c>
    </row>
    <row r="15" spans="1:9" ht="42.75">
      <c r="A15" s="44">
        <v>4</v>
      </c>
      <c r="B15" s="45" t="s">
        <v>104</v>
      </c>
      <c r="I15" s="47"/>
    </row>
    <row r="16" spans="1:2" ht="71.25">
      <c r="A16" s="44">
        <v>5</v>
      </c>
      <c r="B16" s="45" t="s">
        <v>105</v>
      </c>
    </row>
    <row r="17" spans="1:2" ht="57">
      <c r="A17" s="44">
        <v>6</v>
      </c>
      <c r="B17" s="45" t="s">
        <v>106</v>
      </c>
    </row>
    <row r="18" spans="1:2" ht="14.25">
      <c r="A18" s="40"/>
      <c r="B18" s="41"/>
    </row>
    <row r="19" spans="1:2" ht="30">
      <c r="A19" s="46" t="s">
        <v>28</v>
      </c>
      <c r="B19" s="43" t="s">
        <v>60</v>
      </c>
    </row>
    <row r="20" spans="1:2" ht="28.5">
      <c r="A20" s="44">
        <v>1</v>
      </c>
      <c r="B20" s="45" t="s">
        <v>69</v>
      </c>
    </row>
    <row r="21" spans="1:2" ht="28.5">
      <c r="A21" s="44">
        <v>2</v>
      </c>
      <c r="B21" s="45" t="s">
        <v>70</v>
      </c>
    </row>
    <row r="22" spans="1:2" ht="28.5">
      <c r="A22" s="44">
        <v>3</v>
      </c>
      <c r="B22" s="45" t="s">
        <v>107</v>
      </c>
    </row>
    <row r="23" spans="1:2" ht="28.5">
      <c r="A23" s="44">
        <v>4</v>
      </c>
      <c r="B23" s="45" t="s">
        <v>108</v>
      </c>
    </row>
    <row r="24" spans="1:2" ht="28.5">
      <c r="A24" s="44">
        <v>5</v>
      </c>
      <c r="B24" s="45" t="s">
        <v>109</v>
      </c>
    </row>
    <row r="25" spans="1:2" ht="14.25">
      <c r="A25" s="44">
        <v>6</v>
      </c>
      <c r="B25" s="45" t="s">
        <v>71</v>
      </c>
    </row>
    <row r="26" ht="14.25"/>
    <row r="27" spans="1:2" ht="30">
      <c r="A27" s="46" t="s">
        <v>28</v>
      </c>
      <c r="B27" s="43" t="s">
        <v>68</v>
      </c>
    </row>
    <row r="28" spans="1:2" ht="14.25">
      <c r="A28" s="44">
        <v>1</v>
      </c>
      <c r="B28" s="45" t="s">
        <v>73</v>
      </c>
    </row>
    <row r="29" spans="1:2" ht="14.25">
      <c r="A29" s="44">
        <v>2</v>
      </c>
      <c r="B29" s="45" t="s">
        <v>74</v>
      </c>
    </row>
    <row r="30" spans="1:2" ht="14.25">
      <c r="A30" s="44">
        <v>3</v>
      </c>
      <c r="B30" s="45" t="s">
        <v>75</v>
      </c>
    </row>
    <row r="31" spans="1:2" ht="14.25">
      <c r="A31" s="44">
        <v>4</v>
      </c>
      <c r="B31" s="45" t="s">
        <v>76</v>
      </c>
    </row>
    <row r="32" spans="1:2" ht="57">
      <c r="A32" s="44">
        <v>5</v>
      </c>
      <c r="B32" s="45" t="s">
        <v>110</v>
      </c>
    </row>
    <row r="33" spans="1:2" ht="28.5">
      <c r="A33" s="44">
        <v>6</v>
      </c>
      <c r="B33" s="45" t="s">
        <v>77</v>
      </c>
    </row>
    <row r="34" ht="14.25"/>
    <row r="35" spans="1:2" ht="30">
      <c r="A35" s="46" t="s">
        <v>28</v>
      </c>
      <c r="B35" s="43" t="s">
        <v>72</v>
      </c>
    </row>
    <row r="36" spans="1:2" ht="42.75">
      <c r="A36" s="44">
        <v>1</v>
      </c>
      <c r="B36" s="45" t="s">
        <v>111</v>
      </c>
    </row>
    <row r="37" spans="1:2" ht="42.75">
      <c r="A37" s="44">
        <v>2</v>
      </c>
      <c r="B37" s="45" t="s">
        <v>112</v>
      </c>
    </row>
    <row r="38" spans="1:2" ht="14.25">
      <c r="A38" s="44">
        <v>3</v>
      </c>
      <c r="B38" s="45" t="s">
        <v>82</v>
      </c>
    </row>
    <row r="39" spans="1:2" ht="42.75">
      <c r="A39" s="44">
        <v>4</v>
      </c>
      <c r="B39" s="45" t="s">
        <v>113</v>
      </c>
    </row>
    <row r="40" spans="1:2" ht="71.25">
      <c r="A40" s="44">
        <v>5</v>
      </c>
      <c r="B40" s="45" t="s">
        <v>114</v>
      </c>
    </row>
    <row r="41" spans="1:2" ht="142.5">
      <c r="A41" s="44">
        <v>6</v>
      </c>
      <c r="B41" s="45" t="s">
        <v>115</v>
      </c>
    </row>
    <row r="42" ht="14.25"/>
    <row r="43" spans="1:2" ht="30">
      <c r="A43" s="46" t="s">
        <v>28</v>
      </c>
      <c r="B43" s="43" t="s">
        <v>78</v>
      </c>
    </row>
    <row r="44" spans="1:2" ht="14.25">
      <c r="A44" s="44">
        <v>1</v>
      </c>
      <c r="B44" s="45" t="s">
        <v>83</v>
      </c>
    </row>
    <row r="45" spans="1:2" ht="14.25">
      <c r="A45" s="44">
        <v>2</v>
      </c>
      <c r="B45" s="45" t="s">
        <v>84</v>
      </c>
    </row>
    <row r="46" spans="1:2" ht="14.25">
      <c r="A46" s="44">
        <v>3</v>
      </c>
      <c r="B46" s="45" t="s">
        <v>85</v>
      </c>
    </row>
    <row r="47" spans="1:2" ht="28.5">
      <c r="A47" s="44">
        <v>4</v>
      </c>
      <c r="B47" s="45" t="s">
        <v>116</v>
      </c>
    </row>
    <row r="48" spans="1:2" ht="42.75">
      <c r="A48" s="44">
        <v>5</v>
      </c>
      <c r="B48" s="45" t="s">
        <v>117</v>
      </c>
    </row>
    <row r="49" spans="1:2" ht="42.75">
      <c r="A49" s="44">
        <v>6</v>
      </c>
      <c r="B49" s="45" t="s">
        <v>118</v>
      </c>
    </row>
    <row r="50" ht="14.25"/>
    <row r="51" spans="1:2" ht="30">
      <c r="A51" s="46" t="s">
        <v>28</v>
      </c>
      <c r="B51" s="43" t="s">
        <v>79</v>
      </c>
    </row>
    <row r="52" spans="1:2" ht="28.5">
      <c r="A52" s="44">
        <v>1</v>
      </c>
      <c r="B52" s="45" t="s">
        <v>86</v>
      </c>
    </row>
    <row r="53" spans="1:2" ht="14.25">
      <c r="A53" s="44">
        <v>2</v>
      </c>
      <c r="B53" s="45" t="s">
        <v>87</v>
      </c>
    </row>
    <row r="54" spans="1:2" ht="14.25">
      <c r="A54" s="44">
        <v>3</v>
      </c>
      <c r="B54" s="45" t="s">
        <v>88</v>
      </c>
    </row>
    <row r="55" spans="1:2" ht="42.75">
      <c r="A55" s="44">
        <v>4</v>
      </c>
      <c r="B55" s="45" t="s">
        <v>103</v>
      </c>
    </row>
    <row r="56" spans="1:2" ht="42.75">
      <c r="A56" s="44">
        <v>5</v>
      </c>
      <c r="B56" s="45" t="s">
        <v>89</v>
      </c>
    </row>
    <row r="57" spans="1:2" ht="14.25">
      <c r="A57" s="44">
        <v>6</v>
      </c>
      <c r="B57" s="45" t="s">
        <v>90</v>
      </c>
    </row>
    <row r="58" ht="14.25"/>
    <row r="59" spans="1:2" ht="30">
      <c r="A59" s="46" t="s">
        <v>28</v>
      </c>
      <c r="B59" s="43" t="s">
        <v>80</v>
      </c>
    </row>
    <row r="60" spans="1:2" ht="14.25">
      <c r="A60" s="44">
        <v>1</v>
      </c>
      <c r="B60" s="45" t="s">
        <v>91</v>
      </c>
    </row>
    <row r="61" spans="1:2" ht="71.25">
      <c r="A61" s="44">
        <v>2</v>
      </c>
      <c r="B61" s="45" t="s">
        <v>92</v>
      </c>
    </row>
    <row r="62" spans="1:2" ht="42.75">
      <c r="A62" s="44">
        <v>3</v>
      </c>
      <c r="B62" s="45" t="s">
        <v>93</v>
      </c>
    </row>
    <row r="63" spans="1:2" ht="51" customHeight="1">
      <c r="A63" s="44">
        <v>4</v>
      </c>
      <c r="B63" s="45" t="s">
        <v>94</v>
      </c>
    </row>
    <row r="64" spans="1:2" ht="75.75" customHeight="1">
      <c r="A64" s="44">
        <v>5</v>
      </c>
      <c r="B64" s="45" t="s">
        <v>95</v>
      </c>
    </row>
    <row r="65" spans="1:2" ht="57">
      <c r="A65" s="44">
        <v>6</v>
      </c>
      <c r="B65" s="45" t="s">
        <v>96</v>
      </c>
    </row>
    <row r="66" ht="14.25"/>
    <row r="67" spans="1:2" ht="30">
      <c r="A67" s="46" t="s">
        <v>28</v>
      </c>
      <c r="B67" s="43" t="s">
        <v>81</v>
      </c>
    </row>
    <row r="68" spans="1:2" ht="14.25">
      <c r="A68" s="44">
        <v>1</v>
      </c>
      <c r="B68" s="45" t="s">
        <v>97</v>
      </c>
    </row>
    <row r="69" spans="1:2" ht="28.5">
      <c r="A69" s="44">
        <v>2</v>
      </c>
      <c r="B69" s="45" t="s">
        <v>98</v>
      </c>
    </row>
    <row r="70" spans="1:2" ht="28.5">
      <c r="A70" s="44">
        <v>3</v>
      </c>
      <c r="B70" s="45" t="s">
        <v>99</v>
      </c>
    </row>
    <row r="71" spans="1:2" ht="42.75">
      <c r="A71" s="44">
        <v>4</v>
      </c>
      <c r="B71" s="45" t="s">
        <v>100</v>
      </c>
    </row>
    <row r="72" spans="1:2" ht="71.25">
      <c r="A72" s="44">
        <v>5</v>
      </c>
      <c r="B72" s="45" t="s">
        <v>101</v>
      </c>
    </row>
    <row r="73" spans="1:2" ht="28.5">
      <c r="A73" s="44">
        <v>6</v>
      </c>
      <c r="B73" s="45" t="s">
        <v>102</v>
      </c>
    </row>
    <row r="74" ht="14.25" hidden="1"/>
    <row r="75" spans="1:2" ht="30" hidden="1">
      <c r="A75" s="46" t="s">
        <v>28</v>
      </c>
      <c r="B75" s="43"/>
    </row>
    <row r="76" spans="1:2" ht="14.25" hidden="1">
      <c r="A76" s="44">
        <v>1</v>
      </c>
      <c r="B76" s="45"/>
    </row>
    <row r="77" spans="1:2" ht="14.25" hidden="1">
      <c r="A77" s="44">
        <v>2</v>
      </c>
      <c r="B77" s="45"/>
    </row>
    <row r="78" spans="1:2" ht="14.25" hidden="1">
      <c r="A78" s="44">
        <v>3</v>
      </c>
      <c r="B78" s="45"/>
    </row>
    <row r="79" spans="1:2" ht="14.25" hidden="1">
      <c r="A79" s="44">
        <v>4</v>
      </c>
      <c r="B79" s="45"/>
    </row>
    <row r="80" spans="1:2" ht="14.25" hidden="1">
      <c r="A80" s="44">
        <v>5</v>
      </c>
      <c r="B80" s="45"/>
    </row>
    <row r="81" spans="1:2" ht="14.25" hidden="1">
      <c r="A81" s="44">
        <v>6</v>
      </c>
      <c r="B81" s="45"/>
    </row>
    <row r="82" ht="14.25" hidden="1"/>
    <row r="83" spans="1:2" ht="30" hidden="1">
      <c r="A83" s="46" t="s">
        <v>28</v>
      </c>
      <c r="B83" s="43"/>
    </row>
    <row r="84" spans="1:2" ht="14.25" hidden="1">
      <c r="A84" s="44">
        <v>1</v>
      </c>
      <c r="B84" s="45"/>
    </row>
    <row r="85" spans="1:2" ht="14.25" hidden="1">
      <c r="A85" s="44">
        <v>2</v>
      </c>
      <c r="B85" s="45"/>
    </row>
    <row r="86" spans="1:2" ht="14.25" hidden="1">
      <c r="A86" s="44">
        <v>3</v>
      </c>
      <c r="B86" s="45"/>
    </row>
    <row r="87" spans="1:2" ht="14.25" hidden="1">
      <c r="A87" s="44">
        <v>4</v>
      </c>
      <c r="B87" s="45"/>
    </row>
    <row r="88" spans="1:2" ht="14.25" hidden="1">
      <c r="A88" s="44">
        <v>5</v>
      </c>
      <c r="B88" s="45"/>
    </row>
    <row r="89" spans="1:2" ht="14.25" hidden="1">
      <c r="A89" s="44">
        <v>6</v>
      </c>
      <c r="B89" s="45"/>
    </row>
    <row r="90" ht="14.25" hidden="1"/>
    <row r="91" spans="1:2" ht="30" hidden="1">
      <c r="A91" s="46" t="s">
        <v>28</v>
      </c>
      <c r="B91" s="43"/>
    </row>
    <row r="92" spans="1:2" ht="14.25" hidden="1">
      <c r="A92" s="44">
        <v>1</v>
      </c>
      <c r="B92" s="45"/>
    </row>
    <row r="93" spans="1:2" ht="14.25" hidden="1">
      <c r="A93" s="44">
        <v>2</v>
      </c>
      <c r="B93" s="45"/>
    </row>
    <row r="94" spans="1:2" ht="14.25" hidden="1">
      <c r="A94" s="44">
        <v>3</v>
      </c>
      <c r="B94" s="45"/>
    </row>
    <row r="95" spans="1:2" ht="14.25" hidden="1">
      <c r="A95" s="44">
        <v>4</v>
      </c>
      <c r="B95" s="45"/>
    </row>
    <row r="96" spans="1:2" ht="14.25" hidden="1">
      <c r="A96" s="44">
        <v>5</v>
      </c>
      <c r="B96" s="45"/>
    </row>
    <row r="97" spans="1:2" ht="14.25" hidden="1">
      <c r="A97" s="44">
        <v>6</v>
      </c>
      <c r="B97" s="45"/>
    </row>
    <row r="98" ht="14.25" hidden="1">
      <c r="B98" s="48"/>
    </row>
    <row r="99" spans="1:2" ht="30" hidden="1">
      <c r="A99" s="46" t="s">
        <v>28</v>
      </c>
      <c r="B99" s="49"/>
    </row>
    <row r="100" spans="1:2" ht="14.25" hidden="1">
      <c r="A100" s="44">
        <v>1</v>
      </c>
      <c r="B100" s="50"/>
    </row>
    <row r="101" spans="1:2" ht="14.25" hidden="1">
      <c r="A101" s="44">
        <v>2</v>
      </c>
      <c r="B101" s="50"/>
    </row>
    <row r="102" spans="1:2" ht="14.25" hidden="1">
      <c r="A102" s="44">
        <v>3</v>
      </c>
      <c r="B102" s="50"/>
    </row>
    <row r="103" spans="1:2" ht="14.25" hidden="1">
      <c r="A103" s="44">
        <v>4</v>
      </c>
      <c r="B103" s="50"/>
    </row>
    <row r="104" spans="1:2" ht="14.25" hidden="1">
      <c r="A104" s="44">
        <v>5</v>
      </c>
      <c r="B104" s="50"/>
    </row>
    <row r="105" spans="1:2" ht="14.25" hidden="1">
      <c r="A105" s="44">
        <v>6</v>
      </c>
      <c r="B105" s="50"/>
    </row>
    <row r="106" ht="14.25" hidden="1">
      <c r="B106" s="48"/>
    </row>
    <row r="107" spans="1:2" ht="30" hidden="1">
      <c r="A107" s="46" t="s">
        <v>28</v>
      </c>
      <c r="B107" s="49"/>
    </row>
    <row r="108" spans="1:2" ht="14.25" hidden="1">
      <c r="A108" s="44">
        <v>1</v>
      </c>
      <c r="B108" s="50"/>
    </row>
    <row r="109" spans="1:2" ht="14.25" hidden="1">
      <c r="A109" s="44">
        <v>2</v>
      </c>
      <c r="B109" s="50"/>
    </row>
    <row r="110" spans="1:2" ht="14.25" hidden="1">
      <c r="A110" s="44">
        <v>3</v>
      </c>
      <c r="B110" s="50"/>
    </row>
    <row r="111" spans="1:2" ht="14.25" hidden="1">
      <c r="A111" s="44">
        <v>4</v>
      </c>
      <c r="B111" s="50"/>
    </row>
    <row r="112" spans="1:2" ht="14.25" hidden="1">
      <c r="A112" s="44">
        <v>5</v>
      </c>
      <c r="B112" s="50"/>
    </row>
    <row r="113" spans="1:2" ht="14.25" hidden="1">
      <c r="A113" s="44">
        <v>6</v>
      </c>
      <c r="B113" s="50"/>
    </row>
    <row r="114" ht="14.25" hidden="1">
      <c r="B114" s="48"/>
    </row>
    <row r="115" spans="1:2" ht="30" hidden="1">
      <c r="A115" s="46" t="s">
        <v>28</v>
      </c>
      <c r="B115" s="49"/>
    </row>
    <row r="116" spans="1:2" ht="14.25" hidden="1">
      <c r="A116" s="44">
        <v>1</v>
      </c>
      <c r="B116" s="50"/>
    </row>
    <row r="117" spans="1:2" ht="14.25" hidden="1">
      <c r="A117" s="44">
        <v>2</v>
      </c>
      <c r="B117" s="50"/>
    </row>
    <row r="118" spans="1:2" ht="14.25" hidden="1">
      <c r="A118" s="44">
        <v>3</v>
      </c>
      <c r="B118" s="50"/>
    </row>
    <row r="119" spans="1:2" ht="14.25" hidden="1">
      <c r="A119" s="44">
        <v>4</v>
      </c>
      <c r="B119" s="50"/>
    </row>
    <row r="120" spans="1:2" ht="14.25" hidden="1">
      <c r="A120" s="44">
        <v>5</v>
      </c>
      <c r="B120" s="50"/>
    </row>
    <row r="121" spans="1:2" ht="14.25" hidden="1">
      <c r="A121" s="44">
        <v>6</v>
      </c>
      <c r="B121" s="50"/>
    </row>
    <row r="122" ht="14.25" hidden="1">
      <c r="B122" s="48"/>
    </row>
    <row r="123" spans="1:2" ht="30" hidden="1">
      <c r="A123" s="46" t="s">
        <v>28</v>
      </c>
      <c r="B123" s="49"/>
    </row>
    <row r="124" spans="1:2" ht="14.25" hidden="1">
      <c r="A124" s="44">
        <v>1</v>
      </c>
      <c r="B124" s="50"/>
    </row>
    <row r="125" spans="1:2" ht="14.25" hidden="1">
      <c r="A125" s="44">
        <v>2</v>
      </c>
      <c r="B125" s="50"/>
    </row>
    <row r="126" spans="1:2" ht="14.25" hidden="1">
      <c r="A126" s="44">
        <v>3</v>
      </c>
      <c r="B126" s="50"/>
    </row>
    <row r="127" spans="1:2" ht="14.25" hidden="1">
      <c r="A127" s="44">
        <v>4</v>
      </c>
      <c r="B127" s="50"/>
    </row>
    <row r="128" spans="1:2" ht="14.25" hidden="1">
      <c r="A128" s="44">
        <v>5</v>
      </c>
      <c r="B128" s="50"/>
    </row>
    <row r="129" spans="1:2" ht="14.25" hidden="1">
      <c r="A129" s="44">
        <v>6</v>
      </c>
      <c r="B129" s="50"/>
    </row>
    <row r="130" ht="14.25" hidden="1">
      <c r="B130" s="48"/>
    </row>
    <row r="131" spans="1:2" ht="30" hidden="1">
      <c r="A131" s="46" t="s">
        <v>28</v>
      </c>
      <c r="B131" s="49"/>
    </row>
    <row r="132" spans="1:2" ht="14.25" hidden="1">
      <c r="A132" s="44">
        <v>1</v>
      </c>
      <c r="B132" s="50"/>
    </row>
    <row r="133" spans="1:2" ht="14.25" hidden="1">
      <c r="A133" s="44">
        <v>2</v>
      </c>
      <c r="B133" s="50"/>
    </row>
    <row r="134" spans="1:2" ht="14.25" hidden="1">
      <c r="A134" s="44">
        <v>3</v>
      </c>
      <c r="B134" s="50"/>
    </row>
    <row r="135" spans="1:2" ht="14.25" hidden="1">
      <c r="A135" s="44">
        <v>4</v>
      </c>
      <c r="B135" s="50"/>
    </row>
    <row r="136" spans="1:2" ht="14.25" hidden="1">
      <c r="A136" s="44">
        <v>5</v>
      </c>
      <c r="B136" s="50"/>
    </row>
    <row r="137" spans="1:2" ht="14.25" hidden="1">
      <c r="A137" s="44">
        <v>6</v>
      </c>
      <c r="B137" s="50"/>
    </row>
    <row r="138" ht="14.25" hidden="1">
      <c r="B138" s="48"/>
    </row>
    <row r="139" spans="1:2" ht="30" hidden="1">
      <c r="A139" s="46" t="s">
        <v>28</v>
      </c>
      <c r="B139" s="49"/>
    </row>
    <row r="140" spans="1:2" ht="14.25" hidden="1">
      <c r="A140" s="44">
        <v>1</v>
      </c>
      <c r="B140" s="50"/>
    </row>
    <row r="141" spans="1:2" ht="14.25" hidden="1">
      <c r="A141" s="44">
        <v>2</v>
      </c>
      <c r="B141" s="50"/>
    </row>
    <row r="142" spans="1:2" ht="14.25" hidden="1">
      <c r="A142" s="44">
        <v>3</v>
      </c>
      <c r="B142" s="50"/>
    </row>
    <row r="143" spans="1:2" ht="14.25" hidden="1">
      <c r="A143" s="44">
        <v>4</v>
      </c>
      <c r="B143" s="50"/>
    </row>
    <row r="144" spans="1:2" ht="14.25" hidden="1">
      <c r="A144" s="44">
        <v>5</v>
      </c>
      <c r="B144" s="50"/>
    </row>
    <row r="145" spans="1:2" ht="14.25" hidden="1">
      <c r="A145" s="44">
        <v>6</v>
      </c>
      <c r="B145" s="50"/>
    </row>
    <row r="146" ht="14.25" hidden="1">
      <c r="B146" s="48"/>
    </row>
    <row r="147" spans="1:2" ht="30" hidden="1">
      <c r="A147" s="46" t="s">
        <v>28</v>
      </c>
      <c r="B147" s="49"/>
    </row>
    <row r="148" spans="1:2" ht="14.25" hidden="1">
      <c r="A148" s="44">
        <v>1</v>
      </c>
      <c r="B148" s="50"/>
    </row>
    <row r="149" spans="1:2" ht="14.25" hidden="1">
      <c r="A149" s="44">
        <v>2</v>
      </c>
      <c r="B149" s="50"/>
    </row>
    <row r="150" spans="1:2" ht="14.25" hidden="1">
      <c r="A150" s="44">
        <v>3</v>
      </c>
      <c r="B150" s="50"/>
    </row>
    <row r="151" spans="1:2" ht="14.25" hidden="1">
      <c r="A151" s="44">
        <v>4</v>
      </c>
      <c r="B151" s="50"/>
    </row>
    <row r="152" spans="1:2" ht="14.25" hidden="1">
      <c r="A152" s="44">
        <v>5</v>
      </c>
      <c r="B152" s="50"/>
    </row>
    <row r="153" spans="1:2" ht="14.25" hidden="1">
      <c r="A153" s="44">
        <v>6</v>
      </c>
      <c r="B153" s="50"/>
    </row>
    <row r="154" ht="14.25" hidden="1">
      <c r="B154" s="48"/>
    </row>
    <row r="155" spans="1:2" ht="30" hidden="1">
      <c r="A155" s="46" t="s">
        <v>28</v>
      </c>
      <c r="B155" s="49"/>
    </row>
    <row r="156" spans="1:2" ht="14.25" hidden="1">
      <c r="A156" s="44">
        <v>1</v>
      </c>
      <c r="B156" s="50"/>
    </row>
    <row r="157" spans="1:2" ht="14.25" hidden="1">
      <c r="A157" s="44">
        <v>2</v>
      </c>
      <c r="B157" s="50"/>
    </row>
    <row r="158" spans="1:2" ht="14.25" hidden="1">
      <c r="A158" s="44">
        <v>3</v>
      </c>
      <c r="B158" s="50"/>
    </row>
    <row r="159" spans="1:2" ht="14.25" hidden="1">
      <c r="A159" s="44">
        <v>4</v>
      </c>
      <c r="B159" s="50"/>
    </row>
    <row r="160" spans="1:2" ht="14.25" hidden="1">
      <c r="A160" s="44">
        <v>5</v>
      </c>
      <c r="B160" s="50"/>
    </row>
    <row r="161" spans="1:2" ht="14.25" hidden="1">
      <c r="A161" s="44">
        <v>6</v>
      </c>
      <c r="B161" s="50"/>
    </row>
    <row r="162" ht="14.25" hidden="1">
      <c r="B162" s="48"/>
    </row>
    <row r="163" spans="1:2" ht="15" hidden="1">
      <c r="A163" s="51" t="s">
        <v>28</v>
      </c>
      <c r="B163" s="49"/>
    </row>
    <row r="164" spans="1:2" ht="14.25" hidden="1">
      <c r="A164" s="44">
        <v>1</v>
      </c>
      <c r="B164" s="50"/>
    </row>
    <row r="165" spans="1:2" ht="14.25" hidden="1">
      <c r="A165" s="44">
        <v>2</v>
      </c>
      <c r="B165" s="50"/>
    </row>
    <row r="166" spans="1:2" ht="14.25" hidden="1">
      <c r="A166" s="44">
        <v>3</v>
      </c>
      <c r="B166" s="50"/>
    </row>
    <row r="167" spans="1:2" ht="14.25" hidden="1">
      <c r="A167" s="44">
        <v>4</v>
      </c>
      <c r="B167" s="50"/>
    </row>
    <row r="168" spans="1:2" ht="14.25" hidden="1">
      <c r="A168" s="44">
        <v>5</v>
      </c>
      <c r="B168" s="50"/>
    </row>
    <row r="169" spans="1:2" ht="14.25" hidden="1">
      <c r="A169" s="44">
        <v>6</v>
      </c>
      <c r="B169" s="50"/>
    </row>
    <row r="170" ht="14.25" hidden="1">
      <c r="B170" s="48"/>
    </row>
    <row r="171" spans="1:2" ht="15" hidden="1">
      <c r="A171" s="51" t="s">
        <v>28</v>
      </c>
      <c r="B171" s="49"/>
    </row>
    <row r="172" spans="1:2" ht="14.25" hidden="1">
      <c r="A172" s="44">
        <v>1</v>
      </c>
      <c r="B172" s="50"/>
    </row>
    <row r="173" spans="1:2" ht="14.25" hidden="1">
      <c r="A173" s="44">
        <v>2</v>
      </c>
      <c r="B173" s="50"/>
    </row>
    <row r="174" spans="1:2" ht="14.25" hidden="1">
      <c r="A174" s="44">
        <v>3</v>
      </c>
      <c r="B174" s="50"/>
    </row>
    <row r="175" spans="1:2" ht="14.25" hidden="1">
      <c r="A175" s="44">
        <v>4</v>
      </c>
      <c r="B175" s="50"/>
    </row>
    <row r="176" spans="1:2" ht="14.25" hidden="1">
      <c r="A176" s="44">
        <v>5</v>
      </c>
      <c r="B176" s="50"/>
    </row>
    <row r="177" spans="1:2" ht="14.25" hidden="1">
      <c r="A177" s="44">
        <v>6</v>
      </c>
      <c r="B177" s="50"/>
    </row>
    <row r="178" ht="14.25" hidden="1">
      <c r="B178" s="48"/>
    </row>
    <row r="179" spans="1:2" ht="15" hidden="1">
      <c r="A179" s="51" t="s">
        <v>28</v>
      </c>
      <c r="B179" s="49"/>
    </row>
    <row r="180" spans="1:2" ht="14.25" hidden="1">
      <c r="A180" s="44">
        <v>1</v>
      </c>
      <c r="B180" s="50"/>
    </row>
    <row r="181" spans="1:2" ht="14.25" hidden="1">
      <c r="A181" s="44">
        <v>2</v>
      </c>
      <c r="B181" s="50"/>
    </row>
    <row r="182" spans="1:2" ht="14.25" hidden="1">
      <c r="A182" s="44">
        <v>3</v>
      </c>
      <c r="B182" s="50"/>
    </row>
    <row r="183" spans="1:2" ht="14.25" hidden="1">
      <c r="A183" s="44">
        <v>4</v>
      </c>
      <c r="B183" s="50"/>
    </row>
    <row r="184" spans="1:2" ht="14.25" hidden="1">
      <c r="A184" s="44">
        <v>5</v>
      </c>
      <c r="B184" s="50"/>
    </row>
    <row r="185" spans="1:2" ht="14.25" hidden="1">
      <c r="A185" s="44">
        <v>6</v>
      </c>
      <c r="B185" s="50"/>
    </row>
    <row r="186" ht="14.25" hidden="1">
      <c r="B186" s="48"/>
    </row>
    <row r="187" spans="1:2" ht="15" hidden="1">
      <c r="A187" s="51" t="s">
        <v>28</v>
      </c>
      <c r="B187" s="49"/>
    </row>
    <row r="188" spans="1:2" ht="14.25" hidden="1">
      <c r="A188" s="44">
        <v>1</v>
      </c>
      <c r="B188" s="50"/>
    </row>
    <row r="189" spans="1:2" ht="14.25" hidden="1">
      <c r="A189" s="44">
        <v>2</v>
      </c>
      <c r="B189" s="50"/>
    </row>
    <row r="190" spans="1:2" ht="14.25" hidden="1">
      <c r="A190" s="44">
        <v>3</v>
      </c>
      <c r="B190" s="50"/>
    </row>
    <row r="191" spans="1:2" ht="14.25" hidden="1">
      <c r="A191" s="44">
        <v>4</v>
      </c>
      <c r="B191" s="50"/>
    </row>
    <row r="192" spans="1:2" ht="14.25" hidden="1">
      <c r="A192" s="44">
        <v>5</v>
      </c>
      <c r="B192" s="50"/>
    </row>
    <row r="193" spans="1:2" ht="14.25" hidden="1">
      <c r="A193" s="44">
        <v>6</v>
      </c>
      <c r="B193" s="50"/>
    </row>
    <row r="194" ht="14.25" hidden="1"/>
    <row r="195" spans="1:2" ht="15" hidden="1">
      <c r="A195" s="51" t="s">
        <v>28</v>
      </c>
      <c r="B195" s="49"/>
    </row>
    <row r="196" spans="1:2" ht="14.25" hidden="1">
      <c r="A196" s="44">
        <v>1</v>
      </c>
      <c r="B196" s="50"/>
    </row>
    <row r="197" spans="1:2" ht="14.25" hidden="1">
      <c r="A197" s="44">
        <v>2</v>
      </c>
      <c r="B197" s="50"/>
    </row>
    <row r="198" spans="1:2" ht="14.25" hidden="1">
      <c r="A198" s="44">
        <v>3</v>
      </c>
      <c r="B198" s="50"/>
    </row>
    <row r="199" spans="1:2" ht="14.25" hidden="1">
      <c r="A199" s="44">
        <v>4</v>
      </c>
      <c r="B199" s="50"/>
    </row>
    <row r="200" spans="1:2" ht="14.25" hidden="1">
      <c r="A200" s="44">
        <v>5</v>
      </c>
      <c r="B200" s="50"/>
    </row>
    <row r="201" spans="1:2" ht="14.25" hidden="1">
      <c r="A201" s="44">
        <v>6</v>
      </c>
      <c r="B201" s="50"/>
    </row>
    <row r="202" ht="14.25"/>
    <row r="203" spans="1:2" ht="30">
      <c r="A203" s="46" t="s">
        <v>28</v>
      </c>
      <c r="B203" s="52" t="s">
        <v>34</v>
      </c>
    </row>
    <row r="204" spans="1:2" ht="14.25">
      <c r="A204" s="44">
        <v>1</v>
      </c>
      <c r="B204" s="168" t="s">
        <v>134</v>
      </c>
    </row>
    <row r="205" spans="1:2" ht="14.25">
      <c r="A205" s="44">
        <v>2</v>
      </c>
      <c r="B205" s="168" t="s">
        <v>133</v>
      </c>
    </row>
    <row r="206" spans="1:2" ht="14.25">
      <c r="A206" s="44">
        <v>3</v>
      </c>
      <c r="B206" s="168" t="s">
        <v>132</v>
      </c>
    </row>
    <row r="207" spans="1:2" ht="14.25">
      <c r="A207" s="44">
        <v>4</v>
      </c>
      <c r="B207" s="168" t="s">
        <v>131</v>
      </c>
    </row>
    <row r="208" spans="1:2" ht="28.5">
      <c r="A208" s="44">
        <v>5</v>
      </c>
      <c r="B208" s="168" t="s">
        <v>130</v>
      </c>
    </row>
    <row r="209" spans="1:2" ht="42.75">
      <c r="A209" s="44">
        <v>6</v>
      </c>
      <c r="B209" s="168" t="s">
        <v>129</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printOptions horizontalCentered="1"/>
  <pageMargins left="0.25" right="0.25" top="0.75" bottom="0.75" header="0.3" footer="0.3"/>
  <pageSetup fitToHeight="0" fitToWidth="1"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tabSelected="1" zoomScale="80" zoomScaleNormal="80" zoomScaleSheetLayoutView="100" zoomScalePageLayoutView="0" workbookViewId="0" topLeftCell="A1">
      <selection activeCell="D350" sqref="D350"/>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04" t="str">
        <f>'REKOD PRESTASI MURID'!A7</f>
        <v>PRINSIP PERAKAUNAN</v>
      </c>
      <c r="B1" s="204"/>
      <c r="C1" s="204"/>
      <c r="D1" s="204"/>
      <c r="E1" s="204"/>
      <c r="F1" s="204"/>
      <c r="G1" s="204"/>
      <c r="H1" s="204"/>
      <c r="I1" s="204"/>
      <c r="J1" s="204"/>
      <c r="K1" s="204"/>
      <c r="L1" s="204"/>
      <c r="M1" s="204"/>
      <c r="N1" s="204"/>
      <c r="O1" s="204"/>
      <c r="P1" s="204"/>
      <c r="Q1" s="204"/>
    </row>
    <row r="2" spans="1:17" ht="15.75" customHeight="1">
      <c r="A2" s="204"/>
      <c r="B2" s="204"/>
      <c r="C2" s="204"/>
      <c r="D2" s="204"/>
      <c r="E2" s="204"/>
      <c r="F2" s="204"/>
      <c r="G2" s="204"/>
      <c r="H2" s="204"/>
      <c r="I2" s="204"/>
      <c r="J2" s="204"/>
      <c r="K2" s="204"/>
      <c r="L2" s="204"/>
      <c r="M2" s="204"/>
      <c r="N2" s="204"/>
      <c r="O2" s="204"/>
      <c r="P2" s="204"/>
      <c r="Q2" s="204"/>
    </row>
    <row r="3" spans="1:17" ht="15.75" customHeight="1">
      <c r="A3" s="204"/>
      <c r="B3" s="204"/>
      <c r="C3" s="204"/>
      <c r="D3" s="204"/>
      <c r="E3" s="204"/>
      <c r="F3" s="204"/>
      <c r="G3" s="204"/>
      <c r="H3" s="204"/>
      <c r="I3" s="204"/>
      <c r="J3" s="204"/>
      <c r="K3" s="204"/>
      <c r="L3" s="204"/>
      <c r="M3" s="204"/>
      <c r="N3" s="204"/>
      <c r="O3" s="204"/>
      <c r="P3" s="204"/>
      <c r="Q3" s="204"/>
    </row>
    <row r="4" spans="1:17" ht="15.75" customHeight="1">
      <c r="A4" s="204"/>
      <c r="B4" s="204"/>
      <c r="C4" s="204"/>
      <c r="D4" s="204"/>
      <c r="E4" s="204"/>
      <c r="F4" s="204"/>
      <c r="G4" s="204"/>
      <c r="H4" s="204"/>
      <c r="I4" s="204"/>
      <c r="J4" s="204"/>
      <c r="K4" s="204"/>
      <c r="L4" s="204"/>
      <c r="M4" s="204"/>
      <c r="N4" s="204"/>
      <c r="O4" s="204"/>
      <c r="P4" s="204"/>
      <c r="Q4" s="204"/>
    </row>
    <row r="5" spans="1:17" ht="15.75" customHeight="1">
      <c r="A5" s="2"/>
      <c r="B5" s="2"/>
      <c r="C5" s="2"/>
      <c r="D5" s="2"/>
      <c r="E5" s="2"/>
      <c r="F5" s="2"/>
      <c r="G5" s="2"/>
      <c r="H5" s="3"/>
      <c r="I5" s="3"/>
      <c r="J5" s="2"/>
      <c r="K5" s="2"/>
      <c r="L5" s="2"/>
      <c r="M5" s="2"/>
      <c r="N5" s="2"/>
      <c r="O5" s="21"/>
      <c r="P5" s="21"/>
      <c r="Q5" s="21"/>
    </row>
    <row r="6" spans="1:17" ht="18.75">
      <c r="A6" s="4"/>
      <c r="B6" s="5" t="str">
        <f>'REKOD PRESTASI MURID'!E11</f>
        <v>Modul 1</v>
      </c>
      <c r="C6" s="6"/>
      <c r="D6" s="6"/>
      <c r="E6" s="6"/>
      <c r="F6" s="6"/>
      <c r="G6" s="6"/>
      <c r="H6" s="7"/>
      <c r="I6" s="4"/>
      <c r="J6" s="5" t="str">
        <f>'REKOD PRESTASI MURID'!F11</f>
        <v>Modul 2</v>
      </c>
      <c r="K6" s="6"/>
      <c r="L6" s="6"/>
      <c r="M6" s="6"/>
      <c r="N6" s="6"/>
      <c r="O6" s="6"/>
      <c r="P6" s="7"/>
      <c r="Q6" s="6"/>
    </row>
    <row r="7" spans="1:17" ht="16.5">
      <c r="A7" s="8"/>
      <c r="B7" s="9" t="s">
        <v>28</v>
      </c>
      <c r="C7" s="10" t="s">
        <v>35</v>
      </c>
      <c r="D7" s="10" t="s">
        <v>36</v>
      </c>
      <c r="E7" s="10" t="s">
        <v>37</v>
      </c>
      <c r="F7" s="10" t="s">
        <v>38</v>
      </c>
      <c r="G7" s="10" t="s">
        <v>39</v>
      </c>
      <c r="H7" s="10" t="s">
        <v>40</v>
      </c>
      <c r="I7" s="8"/>
      <c r="J7" s="9" t="s">
        <v>28</v>
      </c>
      <c r="K7" s="10" t="s">
        <v>35</v>
      </c>
      <c r="L7" s="10" t="s">
        <v>36</v>
      </c>
      <c r="M7" s="10" t="s">
        <v>37</v>
      </c>
      <c r="N7" s="10" t="s">
        <v>38</v>
      </c>
      <c r="O7" s="10" t="s">
        <v>39</v>
      </c>
      <c r="P7" s="10" t="s">
        <v>40</v>
      </c>
      <c r="Q7" s="8"/>
    </row>
    <row r="8" spans="1:17" ht="16.5">
      <c r="A8" s="8"/>
      <c r="B8" s="11" t="s">
        <v>41</v>
      </c>
      <c r="C8" s="11">
        <f>COUNTIF('REKOD PRESTASI MURID'!$E$12:$E$65,1)</f>
        <v>0</v>
      </c>
      <c r="D8" s="11">
        <f>COUNTIF('REKOD PRESTASI MURID'!$E$12:$E$65,2)</f>
        <v>0</v>
      </c>
      <c r="E8" s="11">
        <f>COUNTIF('REKOD PRESTASI MURID'!$E$12:$E$65,3)</f>
        <v>0</v>
      </c>
      <c r="F8" s="11">
        <f>COUNTIF('REKOD PRESTASI MURID'!$E$12:$E$65,4)</f>
        <v>0</v>
      </c>
      <c r="G8" s="11">
        <f>COUNTIF('REKOD PRESTASI MURID'!$E$12:$E$65,5)</f>
        <v>0</v>
      </c>
      <c r="H8" s="11">
        <f>COUNTIF('REKOD PRESTASI MURID'!$E$12:$E$65,6)</f>
        <v>0</v>
      </c>
      <c r="I8" s="8"/>
      <c r="J8" s="11" t="s">
        <v>41</v>
      </c>
      <c r="K8" s="11">
        <f>COUNTIF('REKOD PRESTASI MURID'!$F$12:$F$65,1)</f>
        <v>0</v>
      </c>
      <c r="L8" s="11">
        <f>COUNTIF('REKOD PRESTASI MURID'!$F$12:$F$65,2)</f>
        <v>0</v>
      </c>
      <c r="M8" s="11">
        <f>COUNTIF('REKOD PRESTASI MURID'!$F$12:$F$65,3)</f>
        <v>0</v>
      </c>
      <c r="N8" s="11">
        <f>COUNTIF('REKOD PRESTASI MURID'!$F$12:$F$65,4)</f>
        <v>0</v>
      </c>
      <c r="O8" s="11">
        <f>COUNTIF('REKOD PRESTASI MURID'!$F$12:$F$65,5)</f>
        <v>0</v>
      </c>
      <c r="P8" s="11">
        <f>COUNTIF('REKOD PRESTASI MURID'!$F$12:$F$65,6)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42</v>
      </c>
      <c r="G21" s="16">
        <f>SUM(C8:H8)</f>
        <v>0</v>
      </c>
      <c r="H21" s="15" t="s">
        <v>43</v>
      </c>
      <c r="I21" s="8"/>
      <c r="J21" s="8"/>
      <c r="K21" s="8"/>
      <c r="L21" s="8"/>
      <c r="M21" s="8"/>
      <c r="N21" s="15" t="s">
        <v>42</v>
      </c>
      <c r="O21" s="16">
        <f>SUM(K8:P8)</f>
        <v>0</v>
      </c>
      <c r="P21" s="15" t="s">
        <v>43</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MURID'!G11</f>
        <v>Modul 3</v>
      </c>
      <c r="C24" s="18"/>
      <c r="D24" s="18"/>
      <c r="E24" s="18"/>
      <c r="F24" s="18"/>
      <c r="G24" s="18"/>
      <c r="H24" s="7"/>
      <c r="I24" s="4"/>
      <c r="J24" s="5" t="str">
        <f>'REKOD PRESTASI MURID'!H11</f>
        <v>Modul 4</v>
      </c>
      <c r="K24" s="18"/>
      <c r="L24" s="18"/>
      <c r="M24" s="18"/>
      <c r="N24" s="18"/>
      <c r="O24" s="18"/>
      <c r="P24" s="7"/>
      <c r="Q24" s="6"/>
    </row>
    <row r="25" spans="1:17" ht="16.5">
      <c r="A25" s="8"/>
      <c r="B25" s="9" t="s">
        <v>28</v>
      </c>
      <c r="C25" s="10" t="s">
        <v>35</v>
      </c>
      <c r="D25" s="10" t="s">
        <v>36</v>
      </c>
      <c r="E25" s="10" t="s">
        <v>37</v>
      </c>
      <c r="F25" s="10" t="s">
        <v>38</v>
      </c>
      <c r="G25" s="10" t="s">
        <v>39</v>
      </c>
      <c r="H25" s="10" t="s">
        <v>40</v>
      </c>
      <c r="I25" s="8"/>
      <c r="J25" s="9" t="s">
        <v>28</v>
      </c>
      <c r="K25" s="10" t="s">
        <v>35</v>
      </c>
      <c r="L25" s="10" t="s">
        <v>36</v>
      </c>
      <c r="M25" s="10" t="s">
        <v>37</v>
      </c>
      <c r="N25" s="10" t="s">
        <v>38</v>
      </c>
      <c r="O25" s="10" t="s">
        <v>39</v>
      </c>
      <c r="P25" s="10" t="s">
        <v>40</v>
      </c>
      <c r="Q25" s="8"/>
    </row>
    <row r="26" spans="1:17" ht="16.5">
      <c r="A26" s="8"/>
      <c r="B26" s="11" t="s">
        <v>41</v>
      </c>
      <c r="C26" s="11">
        <f>COUNTIF('REKOD PRESTASI MURID'!$G$12:$G$65,1)</f>
        <v>0</v>
      </c>
      <c r="D26" s="11">
        <f>COUNTIF('REKOD PRESTASI MURID'!$G$12:$G$65,2)</f>
        <v>0</v>
      </c>
      <c r="E26" s="11">
        <f>COUNTIF('REKOD PRESTASI MURID'!$G$12:$G$65,3)</f>
        <v>0</v>
      </c>
      <c r="F26" s="11">
        <f>COUNTIF('REKOD PRESTASI MURID'!$G$12:$G$65,4)</f>
        <v>0</v>
      </c>
      <c r="G26" s="11">
        <f>COUNTIF('REKOD PRESTASI MURID'!$G$12:$G$65,5)</f>
        <v>0</v>
      </c>
      <c r="H26" s="11">
        <f>COUNTIF('REKOD PRESTASI MURID'!$G$12:$G$65,6)</f>
        <v>0</v>
      </c>
      <c r="I26" s="8"/>
      <c r="J26" s="11" t="s">
        <v>41</v>
      </c>
      <c r="K26" s="11">
        <f>COUNTIF('REKOD PRESTASI MURID'!$H$12:$H$65,1)</f>
        <v>0</v>
      </c>
      <c r="L26" s="11">
        <f>COUNTIF('REKOD PRESTASI MURID'!$H$12:$H$65,2)</f>
        <v>0</v>
      </c>
      <c r="M26" s="11">
        <f>COUNTIF('REKOD PRESTASI MURID'!$H$12:$H$65,3)</f>
        <v>0</v>
      </c>
      <c r="N26" s="11">
        <f>COUNTIF('REKOD PRESTASI MURID'!$H$12:$H$65,4)</f>
        <v>0</v>
      </c>
      <c r="O26" s="11">
        <f>COUNTIF('REKOD PRESTASI MURID'!$H$12:$H$65,5)</f>
        <v>0</v>
      </c>
      <c r="P26" s="11">
        <f>COUNTIF('REKOD PRESTASI MURID'!$H$12:$H$65,6)</f>
        <v>0</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42</v>
      </c>
      <c r="G39" s="16">
        <f>SUM(C26:H26)</f>
        <v>0</v>
      </c>
      <c r="H39" s="15" t="s">
        <v>43</v>
      </c>
      <c r="I39" s="14"/>
      <c r="J39" s="19"/>
      <c r="K39" s="19"/>
      <c r="L39" s="19"/>
      <c r="M39" s="19"/>
      <c r="N39" s="15" t="s">
        <v>42</v>
      </c>
      <c r="O39" s="16">
        <f>SUM(K26:P26)</f>
        <v>0</v>
      </c>
      <c r="P39" s="15" t="s">
        <v>43</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MURID'!I11</f>
        <v>Modul 5</v>
      </c>
      <c r="C41" s="6"/>
      <c r="D41" s="6"/>
      <c r="E41" s="6"/>
      <c r="F41" s="6"/>
      <c r="G41" s="6"/>
      <c r="H41" s="7"/>
      <c r="I41" s="4"/>
      <c r="J41" s="5" t="str">
        <f>'REKOD PRESTASI MURID'!J11</f>
        <v>Modul 6</v>
      </c>
      <c r="K41" s="6"/>
      <c r="L41" s="6"/>
      <c r="M41" s="6"/>
      <c r="N41" s="6"/>
      <c r="O41" s="6"/>
      <c r="P41" s="7"/>
      <c r="Q41" s="8"/>
    </row>
    <row r="42" spans="1:17" ht="16.5" customHeight="1">
      <c r="A42" s="8"/>
      <c r="B42" s="9" t="s">
        <v>28</v>
      </c>
      <c r="C42" s="10" t="s">
        <v>35</v>
      </c>
      <c r="D42" s="10" t="s">
        <v>36</v>
      </c>
      <c r="E42" s="10" t="s">
        <v>37</v>
      </c>
      <c r="F42" s="10" t="s">
        <v>38</v>
      </c>
      <c r="G42" s="10" t="s">
        <v>39</v>
      </c>
      <c r="H42" s="10" t="s">
        <v>40</v>
      </c>
      <c r="I42" s="8"/>
      <c r="J42" s="9" t="s">
        <v>28</v>
      </c>
      <c r="K42" s="10" t="s">
        <v>35</v>
      </c>
      <c r="L42" s="10" t="s">
        <v>36</v>
      </c>
      <c r="M42" s="10" t="s">
        <v>37</v>
      </c>
      <c r="N42" s="10" t="s">
        <v>38</v>
      </c>
      <c r="O42" s="10" t="s">
        <v>39</v>
      </c>
      <c r="P42" s="10" t="s">
        <v>40</v>
      </c>
      <c r="Q42" s="8"/>
    </row>
    <row r="43" spans="1:17" ht="16.5" customHeight="1">
      <c r="A43" s="8"/>
      <c r="B43" s="11" t="s">
        <v>41</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0</v>
      </c>
      <c r="I43" s="8"/>
      <c r="J43" s="11" t="s">
        <v>41</v>
      </c>
      <c r="K43" s="11">
        <f>COUNTIF('REKOD PRESTASI MURID'!$J$12:$J$65,1)</f>
        <v>0</v>
      </c>
      <c r="L43" s="11">
        <f>COUNTIF('REKOD PRESTASI MURID'!$J$12:$J$65,2)</f>
        <v>0</v>
      </c>
      <c r="M43" s="11">
        <f>COUNTIF('REKOD PRESTASI MURID'!$J$12:$J$65,3)</f>
        <v>0</v>
      </c>
      <c r="N43" s="11">
        <f>COUNTIF('REKOD PRESTASI MURID'!$J$12:$J$65,4)</f>
        <v>0</v>
      </c>
      <c r="O43" s="11">
        <f>COUNTIF('REKOD PRESTASI MURID'!$J$12:$J$65,5)</f>
        <v>0</v>
      </c>
      <c r="P43" s="11">
        <f>COUNTIF('REKOD PRESTASI MURID'!$J$12:$J$65,6)</f>
        <v>0</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42</v>
      </c>
      <c r="G56" s="16">
        <f>SUM(C43:H43)</f>
        <v>0</v>
      </c>
      <c r="H56" s="15" t="s">
        <v>43</v>
      </c>
      <c r="I56" s="8"/>
      <c r="J56" s="8"/>
      <c r="K56" s="8"/>
      <c r="L56" s="8"/>
      <c r="M56" s="8"/>
      <c r="N56" s="15" t="s">
        <v>42</v>
      </c>
      <c r="O56" s="16">
        <f>SUM(K43:P43)</f>
        <v>0</v>
      </c>
      <c r="P56" s="15" t="s">
        <v>43</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Modul 7</v>
      </c>
      <c r="C59" s="18"/>
      <c r="D59" s="18"/>
      <c r="E59" s="18"/>
      <c r="F59" s="18"/>
      <c r="G59" s="18"/>
      <c r="H59" s="7"/>
      <c r="I59" s="4"/>
      <c r="J59" s="5" t="str">
        <f>'REKOD PRESTASI MURID'!L11</f>
        <v>Modul 8</v>
      </c>
      <c r="K59" s="18"/>
      <c r="L59" s="18"/>
      <c r="M59" s="18"/>
      <c r="N59" s="18"/>
      <c r="O59" s="18"/>
      <c r="P59" s="7"/>
      <c r="Q59" s="8"/>
    </row>
    <row r="60" spans="1:17" ht="16.5" customHeight="1">
      <c r="A60" s="8"/>
      <c r="B60" s="9" t="s">
        <v>28</v>
      </c>
      <c r="C60" s="10" t="s">
        <v>35</v>
      </c>
      <c r="D60" s="10" t="s">
        <v>36</v>
      </c>
      <c r="E60" s="10" t="s">
        <v>37</v>
      </c>
      <c r="F60" s="10" t="s">
        <v>38</v>
      </c>
      <c r="G60" s="10" t="s">
        <v>39</v>
      </c>
      <c r="H60" s="10" t="s">
        <v>40</v>
      </c>
      <c r="I60" s="8"/>
      <c r="J60" s="9" t="s">
        <v>28</v>
      </c>
      <c r="K60" s="10" t="s">
        <v>35</v>
      </c>
      <c r="L60" s="10" t="s">
        <v>36</v>
      </c>
      <c r="M60" s="10" t="s">
        <v>37</v>
      </c>
      <c r="N60" s="10" t="s">
        <v>38</v>
      </c>
      <c r="O60" s="10" t="s">
        <v>39</v>
      </c>
      <c r="P60" s="10" t="s">
        <v>40</v>
      </c>
      <c r="Q60" s="8"/>
    </row>
    <row r="61" spans="1:17" ht="16.5" customHeight="1">
      <c r="A61" s="8"/>
      <c r="B61" s="11" t="s">
        <v>41</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41</v>
      </c>
      <c r="K61" s="11">
        <f>COUNTIF('REKOD PRESTASI MURID'!$L$12:$L$65,1)</f>
        <v>0</v>
      </c>
      <c r="L61" s="11">
        <f>COUNTIF('REKOD PRESTASI MURID'!$L$12:$L$65,2)</f>
        <v>0</v>
      </c>
      <c r="M61" s="11">
        <f>COUNTIF('REKOD PRESTASI MURID'!$L$12:$L$65,3)</f>
        <v>0</v>
      </c>
      <c r="N61" s="11">
        <f>COUNTIF('REKOD PRESTASI MURID'!$L$12:$L$65,4)</f>
        <v>0</v>
      </c>
      <c r="O61" s="11">
        <f>COUNTIF('REKOD PRESTASI MURID'!$L$12:$L$65,5)</f>
        <v>0</v>
      </c>
      <c r="P61" s="11">
        <f>COUNTIF('REKOD PRESTASI MURID'!$L$12:$L$65,6)</f>
        <v>0</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42</v>
      </c>
      <c r="G74" s="16">
        <f>SUM(C61:H61)</f>
        <v>0</v>
      </c>
      <c r="H74" s="15" t="s">
        <v>43</v>
      </c>
      <c r="I74" s="14"/>
      <c r="J74" s="19"/>
      <c r="K74" s="19"/>
      <c r="L74" s="19"/>
      <c r="M74" s="19"/>
      <c r="N74" s="15" t="s">
        <v>42</v>
      </c>
      <c r="O74" s="16">
        <f>SUM(K61:P61)</f>
        <v>0</v>
      </c>
      <c r="P74" s="15" t="s">
        <v>43</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Modul 9</v>
      </c>
      <c r="C76" s="6"/>
      <c r="D76" s="6"/>
      <c r="E76" s="6"/>
      <c r="F76" s="6"/>
      <c r="G76" s="6"/>
      <c r="H76" s="7"/>
      <c r="I76" s="4"/>
      <c r="J76" s="5">
        <f>'REKOD PRESTASI MURID'!N11</f>
        <v>0</v>
      </c>
      <c r="K76" s="6"/>
      <c r="L76" s="6"/>
      <c r="M76" s="6"/>
      <c r="N76" s="6"/>
      <c r="O76" s="6"/>
      <c r="P76" s="7"/>
      <c r="Q76" s="8"/>
    </row>
    <row r="77" spans="1:17" ht="16.5" customHeight="1">
      <c r="A77" s="8"/>
      <c r="B77" s="9" t="s">
        <v>28</v>
      </c>
      <c r="C77" s="10" t="s">
        <v>35</v>
      </c>
      <c r="D77" s="10" t="s">
        <v>36</v>
      </c>
      <c r="E77" s="10" t="s">
        <v>37</v>
      </c>
      <c r="F77" s="10" t="s">
        <v>38</v>
      </c>
      <c r="G77" s="10" t="s">
        <v>39</v>
      </c>
      <c r="H77" s="10" t="s">
        <v>40</v>
      </c>
      <c r="I77" s="8"/>
      <c r="J77" s="9" t="s">
        <v>28</v>
      </c>
      <c r="K77" s="10" t="s">
        <v>35</v>
      </c>
      <c r="L77" s="10" t="s">
        <v>36</v>
      </c>
      <c r="M77" s="10" t="s">
        <v>37</v>
      </c>
      <c r="N77" s="10" t="s">
        <v>38</v>
      </c>
      <c r="O77" s="10" t="s">
        <v>39</v>
      </c>
      <c r="P77" s="10" t="s">
        <v>40</v>
      </c>
      <c r="Q77" s="8"/>
    </row>
    <row r="78" spans="1:17" ht="16.5" customHeight="1">
      <c r="A78" s="8"/>
      <c r="B78" s="11" t="s">
        <v>41</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41</v>
      </c>
      <c r="K78" s="11">
        <f>COUNTIF('REKOD PRESTASI MURID'!$N$12:$N$65,1)</f>
        <v>0</v>
      </c>
      <c r="L78" s="11">
        <f>COUNTIF('REKOD PRESTASI MURID'!$N$12:$N$65,2)</f>
        <v>0</v>
      </c>
      <c r="M78" s="11">
        <f>COUNTIF('REKOD PRESTASI MURID'!$N$12:$N$65,3)</f>
        <v>0</v>
      </c>
      <c r="N78" s="11">
        <f>COUNTIF('REKOD PRESTASI MURID'!$N$12:$N$65,4)</f>
        <v>0</v>
      </c>
      <c r="O78" s="11">
        <f>COUNTIF('REKOD PRESTASI MURID'!$N$12:$N$65,5)</f>
        <v>0</v>
      </c>
      <c r="P78" s="11">
        <f>COUNTIF('REKOD PRESTASI MURID'!$N$12:$N$65,6)</f>
        <v>0</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42</v>
      </c>
      <c r="G91" s="16">
        <f>SUM(C78:H78)</f>
        <v>0</v>
      </c>
      <c r="H91" s="15" t="s">
        <v>43</v>
      </c>
      <c r="I91" s="8"/>
      <c r="J91" s="8"/>
      <c r="K91" s="8"/>
      <c r="L91" s="8"/>
      <c r="M91" s="8"/>
      <c r="N91" s="15" t="s">
        <v>42</v>
      </c>
      <c r="O91" s="16">
        <f>SUM(K78:P78)</f>
        <v>0</v>
      </c>
      <c r="P91" s="15" t="s">
        <v>43</v>
      </c>
      <c r="Q91" s="8"/>
    </row>
    <row r="92" spans="1:17" ht="16.5" customHeight="1">
      <c r="A92" s="8"/>
      <c r="B92" s="6"/>
      <c r="C92" s="6"/>
      <c r="D92" s="6"/>
      <c r="E92" s="6"/>
      <c r="F92" s="4"/>
      <c r="G92" s="6"/>
      <c r="H92" s="6"/>
      <c r="I92" s="4"/>
      <c r="J92" s="4"/>
      <c r="K92" s="4"/>
      <c r="L92" s="4"/>
      <c r="M92" s="4"/>
      <c r="N92" s="4"/>
      <c r="O92" s="18"/>
      <c r="P92" s="6"/>
      <c r="Q92" s="8"/>
    </row>
    <row r="93" spans="1:17" ht="16.5" customHeight="1">
      <c r="A93" s="8"/>
      <c r="B93" s="4"/>
      <c r="C93" s="4"/>
      <c r="D93" s="4"/>
      <c r="E93" s="4"/>
      <c r="F93" s="4"/>
      <c r="G93" s="6"/>
      <c r="H93" s="17"/>
      <c r="I93" s="4"/>
      <c r="J93" s="4"/>
      <c r="K93" s="4"/>
      <c r="L93" s="4"/>
      <c r="M93" s="4"/>
      <c r="N93" s="4"/>
      <c r="O93" s="6"/>
      <c r="P93" s="17"/>
      <c r="Q93" s="8"/>
    </row>
    <row r="94" spans="1:17" ht="16.5" customHeight="1">
      <c r="A94" s="8"/>
      <c r="B94" s="5">
        <f>'REKOD PRESTASI MURID'!O11</f>
        <v>0</v>
      </c>
      <c r="C94" s="18"/>
      <c r="D94" s="18"/>
      <c r="E94" s="18"/>
      <c r="F94" s="18"/>
      <c r="G94" s="18"/>
      <c r="H94" s="7"/>
      <c r="I94" s="4"/>
      <c r="J94" s="5">
        <f>'REKOD PRESTASI MURID'!P11</f>
        <v>0</v>
      </c>
      <c r="K94" s="5"/>
      <c r="L94" s="5"/>
      <c r="M94" s="5"/>
      <c r="N94" s="5"/>
      <c r="O94" s="5"/>
      <c r="P94" s="5"/>
      <c r="Q94" s="8"/>
    </row>
    <row r="95" spans="1:17" ht="16.5" customHeight="1">
      <c r="A95" s="8"/>
      <c r="B95" s="9" t="s">
        <v>28</v>
      </c>
      <c r="C95" s="10" t="s">
        <v>35</v>
      </c>
      <c r="D95" s="10" t="s">
        <v>36</v>
      </c>
      <c r="E95" s="10" t="s">
        <v>37</v>
      </c>
      <c r="F95" s="10" t="s">
        <v>38</v>
      </c>
      <c r="G95" s="10" t="s">
        <v>39</v>
      </c>
      <c r="H95" s="10" t="s">
        <v>40</v>
      </c>
      <c r="I95" s="8"/>
      <c r="J95" s="9" t="s">
        <v>28</v>
      </c>
      <c r="K95" s="10" t="s">
        <v>35</v>
      </c>
      <c r="L95" s="10" t="s">
        <v>36</v>
      </c>
      <c r="M95" s="10" t="s">
        <v>37</v>
      </c>
      <c r="N95" s="10" t="s">
        <v>38</v>
      </c>
      <c r="O95" s="10" t="s">
        <v>39</v>
      </c>
      <c r="P95" s="10" t="s">
        <v>40</v>
      </c>
      <c r="Q95" s="8"/>
    </row>
    <row r="96" spans="1:17" ht="16.5" customHeight="1">
      <c r="A96" s="8"/>
      <c r="B96" s="11" t="s">
        <v>41</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41</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t="16.5" customHeight="1">
      <c r="A97" s="8"/>
      <c r="B97" s="19"/>
      <c r="C97" s="19"/>
      <c r="D97" s="19"/>
      <c r="E97" s="19"/>
      <c r="F97" s="19"/>
      <c r="G97" s="19"/>
      <c r="H97" s="19"/>
      <c r="I97" s="8"/>
      <c r="J97" s="19"/>
      <c r="K97" s="19"/>
      <c r="L97" s="19"/>
      <c r="M97" s="19"/>
      <c r="N97" s="19"/>
      <c r="O97" s="19"/>
      <c r="P97" s="19"/>
      <c r="Q97" s="8"/>
    </row>
    <row r="98" spans="1:17" ht="16.5" customHeight="1">
      <c r="A98" s="8"/>
      <c r="B98" s="19"/>
      <c r="C98" s="19"/>
      <c r="D98" s="19"/>
      <c r="E98" s="19"/>
      <c r="F98" s="19"/>
      <c r="G98" s="19"/>
      <c r="H98" s="19"/>
      <c r="I98" s="8"/>
      <c r="J98" s="19"/>
      <c r="K98" s="19"/>
      <c r="L98" s="19"/>
      <c r="M98" s="19"/>
      <c r="N98" s="23"/>
      <c r="O98" s="23"/>
      <c r="P98" s="23"/>
      <c r="Q98" s="8"/>
    </row>
    <row r="99" spans="1:17" ht="16.5" customHeight="1">
      <c r="A99" s="8"/>
      <c r="B99" s="19"/>
      <c r="C99" s="19"/>
      <c r="D99" s="19"/>
      <c r="E99" s="19"/>
      <c r="F99" s="19"/>
      <c r="G99" s="19"/>
      <c r="H99" s="19"/>
      <c r="I99" s="8"/>
      <c r="J99" s="19"/>
      <c r="K99" s="19"/>
      <c r="L99" s="19"/>
      <c r="M99" s="19"/>
      <c r="N99" s="23"/>
      <c r="O99" s="23"/>
      <c r="P99" s="23"/>
      <c r="Q99" s="8"/>
    </row>
    <row r="100" spans="1:17" ht="16.5" customHeight="1">
      <c r="A100" s="8"/>
      <c r="B100" s="19"/>
      <c r="C100" s="19"/>
      <c r="D100" s="19"/>
      <c r="E100" s="19"/>
      <c r="F100" s="19"/>
      <c r="G100" s="19"/>
      <c r="H100" s="19"/>
      <c r="I100" s="8"/>
      <c r="J100" s="19"/>
      <c r="K100" s="19"/>
      <c r="L100" s="19"/>
      <c r="M100" s="19"/>
      <c r="N100" s="23"/>
      <c r="O100" s="23"/>
      <c r="P100" s="23"/>
      <c r="Q100" s="8"/>
    </row>
    <row r="101" spans="1:17" ht="16.5" customHeight="1">
      <c r="A101" s="8"/>
      <c r="B101" s="19"/>
      <c r="C101" s="19"/>
      <c r="D101" s="19"/>
      <c r="E101" s="19"/>
      <c r="F101" s="19"/>
      <c r="G101" s="19"/>
      <c r="H101" s="19"/>
      <c r="I101" s="8"/>
      <c r="J101" s="19"/>
      <c r="K101" s="19"/>
      <c r="L101" s="19"/>
      <c r="M101" s="19"/>
      <c r="N101" s="23"/>
      <c r="O101" s="23"/>
      <c r="P101" s="23"/>
      <c r="Q101" s="8"/>
    </row>
    <row r="102" spans="1:17" ht="16.5" customHeight="1">
      <c r="A102" s="8"/>
      <c r="B102" s="19"/>
      <c r="C102" s="19"/>
      <c r="D102" s="19"/>
      <c r="E102" s="19"/>
      <c r="F102" s="19"/>
      <c r="G102" s="19"/>
      <c r="H102" s="19"/>
      <c r="I102" s="8"/>
      <c r="J102" s="19"/>
      <c r="K102" s="19"/>
      <c r="L102" s="19"/>
      <c r="M102" s="19"/>
      <c r="N102" s="23"/>
      <c r="O102" s="23"/>
      <c r="P102" s="23"/>
      <c r="Q102" s="8"/>
    </row>
    <row r="103" spans="1:17" ht="16.5" customHeight="1">
      <c r="A103" s="8"/>
      <c r="B103" s="19"/>
      <c r="C103" s="19"/>
      <c r="D103" s="19"/>
      <c r="E103" s="19"/>
      <c r="F103" s="19"/>
      <c r="G103" s="19"/>
      <c r="H103" s="19"/>
      <c r="I103" s="8"/>
      <c r="J103" s="19"/>
      <c r="K103" s="19"/>
      <c r="L103" s="19"/>
      <c r="M103" s="19"/>
      <c r="N103" s="23"/>
      <c r="O103" s="23"/>
      <c r="P103" s="23"/>
      <c r="Q103" s="8"/>
    </row>
    <row r="104" spans="1:17" ht="16.5" customHeight="1">
      <c r="A104" s="8"/>
      <c r="B104" s="19"/>
      <c r="C104" s="19"/>
      <c r="D104" s="19"/>
      <c r="E104" s="19"/>
      <c r="F104" s="19"/>
      <c r="G104" s="19"/>
      <c r="H104" s="19"/>
      <c r="I104" s="8"/>
      <c r="J104" s="19"/>
      <c r="K104" s="19"/>
      <c r="L104" s="19"/>
      <c r="M104" s="19"/>
      <c r="N104" s="23"/>
      <c r="O104" s="23"/>
      <c r="P104" s="23"/>
      <c r="Q104" s="8"/>
    </row>
    <row r="105" spans="1:17" ht="16.5" customHeight="1">
      <c r="A105" s="8"/>
      <c r="B105" s="19"/>
      <c r="C105" s="19"/>
      <c r="D105" s="19"/>
      <c r="E105" s="19"/>
      <c r="F105" s="19"/>
      <c r="G105" s="19"/>
      <c r="H105" s="19"/>
      <c r="I105" s="8"/>
      <c r="J105" s="19"/>
      <c r="K105" s="19"/>
      <c r="L105" s="19"/>
      <c r="M105" s="19"/>
      <c r="N105" s="23"/>
      <c r="O105" s="23"/>
      <c r="P105" s="23"/>
      <c r="Q105" s="8"/>
    </row>
    <row r="106" spans="1:17" ht="16.5" customHeight="1">
      <c r="A106" s="8"/>
      <c r="B106" s="19"/>
      <c r="C106" s="19"/>
      <c r="D106" s="19"/>
      <c r="E106" s="19"/>
      <c r="F106" s="19"/>
      <c r="G106" s="19"/>
      <c r="H106" s="19"/>
      <c r="I106" s="8"/>
      <c r="J106" s="19"/>
      <c r="K106" s="19"/>
      <c r="L106" s="19"/>
      <c r="M106" s="19"/>
      <c r="N106" s="19"/>
      <c r="O106" s="19"/>
      <c r="P106" s="19"/>
      <c r="Q106" s="8"/>
    </row>
    <row r="107" spans="1:17" ht="16.5" customHeight="1">
      <c r="A107" s="8"/>
      <c r="B107" s="19"/>
      <c r="C107" s="19"/>
      <c r="D107" s="19"/>
      <c r="E107" s="19"/>
      <c r="F107" s="19"/>
      <c r="G107" s="19"/>
      <c r="H107" s="19"/>
      <c r="I107" s="8"/>
      <c r="J107" s="19"/>
      <c r="K107" s="19"/>
      <c r="L107" s="19"/>
      <c r="M107" s="19"/>
      <c r="N107" s="19"/>
      <c r="O107" s="19"/>
      <c r="P107" s="19"/>
      <c r="Q107" s="8"/>
    </row>
    <row r="108" spans="1:17" ht="16.5" customHeight="1">
      <c r="A108" s="8"/>
      <c r="B108" s="19"/>
      <c r="C108" s="19"/>
      <c r="D108" s="19"/>
      <c r="E108" s="19"/>
      <c r="F108" s="19"/>
      <c r="G108" s="19"/>
      <c r="H108" s="19"/>
      <c r="I108" s="8"/>
      <c r="J108" s="19"/>
      <c r="K108" s="19"/>
      <c r="L108" s="19"/>
      <c r="M108" s="19"/>
      <c r="N108" s="19"/>
      <c r="O108" s="19"/>
      <c r="P108" s="19"/>
      <c r="Q108" s="8"/>
    </row>
    <row r="109" spans="1:17" ht="16.5" customHeight="1">
      <c r="A109" s="8"/>
      <c r="B109" s="19"/>
      <c r="C109" s="19"/>
      <c r="D109" s="19"/>
      <c r="E109" s="19"/>
      <c r="F109" s="15" t="s">
        <v>42</v>
      </c>
      <c r="G109" s="16">
        <f>SUM(C96:H96)</f>
        <v>0</v>
      </c>
      <c r="H109" s="15" t="s">
        <v>43</v>
      </c>
      <c r="I109" s="14"/>
      <c r="J109" s="19"/>
      <c r="K109" s="19"/>
      <c r="L109" s="19"/>
      <c r="M109" s="19"/>
      <c r="N109" s="15" t="s">
        <v>42</v>
      </c>
      <c r="O109" s="16">
        <f>SUM(K96:P96)</f>
        <v>0</v>
      </c>
      <c r="P109" s="15" t="s">
        <v>43</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f>'REKOD PRESTASI MURID'!Q11</f>
        <v>0</v>
      </c>
      <c r="C111" s="6"/>
      <c r="D111" s="6"/>
      <c r="E111" s="6"/>
      <c r="F111" s="6"/>
      <c r="G111" s="6"/>
      <c r="H111" s="7"/>
      <c r="I111" s="4"/>
      <c r="J111" s="5">
        <f>'REKOD PRESTASI MURID'!R11</f>
        <v>0</v>
      </c>
      <c r="K111" s="6"/>
      <c r="L111" s="6"/>
      <c r="M111" s="6"/>
      <c r="N111" s="6"/>
      <c r="O111" s="6"/>
      <c r="P111" s="7"/>
      <c r="Q111" s="8"/>
    </row>
    <row r="112" spans="1:17" ht="16.5">
      <c r="A112" s="8"/>
      <c r="B112" s="9" t="s">
        <v>28</v>
      </c>
      <c r="C112" s="10" t="s">
        <v>35</v>
      </c>
      <c r="D112" s="10" t="s">
        <v>36</v>
      </c>
      <c r="E112" s="10" t="s">
        <v>37</v>
      </c>
      <c r="F112" s="10" t="s">
        <v>38</v>
      </c>
      <c r="G112" s="10" t="s">
        <v>39</v>
      </c>
      <c r="H112" s="10" t="s">
        <v>40</v>
      </c>
      <c r="I112" s="8"/>
      <c r="J112" s="9" t="s">
        <v>28</v>
      </c>
      <c r="K112" s="10" t="s">
        <v>35</v>
      </c>
      <c r="L112" s="10" t="s">
        <v>36</v>
      </c>
      <c r="M112" s="10" t="s">
        <v>37</v>
      </c>
      <c r="N112" s="10" t="s">
        <v>38</v>
      </c>
      <c r="O112" s="10" t="s">
        <v>39</v>
      </c>
      <c r="P112" s="10" t="s">
        <v>40</v>
      </c>
      <c r="Q112" s="8"/>
    </row>
    <row r="113" spans="1:17" ht="16.5">
      <c r="A113" s="8"/>
      <c r="B113" s="11" t="s">
        <v>41</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41</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42</v>
      </c>
      <c r="G126" s="16">
        <f>SUM(C113:H113)</f>
        <v>0</v>
      </c>
      <c r="H126" s="15" t="s">
        <v>43</v>
      </c>
      <c r="I126" s="8"/>
      <c r="J126" s="8"/>
      <c r="K126" s="8"/>
      <c r="L126" s="8"/>
      <c r="M126" s="8"/>
      <c r="N126" s="15" t="s">
        <v>42</v>
      </c>
      <c r="O126" s="16">
        <f>SUM(K113:P113)</f>
        <v>0</v>
      </c>
      <c r="P126" s="15" t="s">
        <v>43</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f>'REKOD PRESTASI MURID'!S11</f>
        <v>0</v>
      </c>
      <c r="C129" s="18" t="s">
        <v>44</v>
      </c>
      <c r="D129" s="18"/>
      <c r="E129" s="18"/>
      <c r="F129" s="18"/>
      <c r="G129" s="18"/>
      <c r="H129" s="7"/>
      <c r="I129" s="4"/>
      <c r="J129" s="5">
        <f>'REKOD PRESTASI MURID'!T11</f>
        <v>0</v>
      </c>
      <c r="K129" s="18" t="s">
        <v>45</v>
      </c>
      <c r="L129" s="18"/>
      <c r="M129" s="18"/>
      <c r="N129" s="18"/>
      <c r="O129" s="18"/>
      <c r="P129" s="7"/>
      <c r="Q129" s="8"/>
    </row>
    <row r="130" spans="1:17" ht="16.5">
      <c r="A130" s="8"/>
      <c r="B130" s="9" t="s">
        <v>28</v>
      </c>
      <c r="C130" s="10" t="s">
        <v>35</v>
      </c>
      <c r="D130" s="10" t="s">
        <v>36</v>
      </c>
      <c r="E130" s="10" t="s">
        <v>37</v>
      </c>
      <c r="F130" s="10" t="s">
        <v>38</v>
      </c>
      <c r="G130" s="10" t="s">
        <v>39</v>
      </c>
      <c r="H130" s="10" t="s">
        <v>40</v>
      </c>
      <c r="I130" s="8"/>
      <c r="J130" s="9" t="s">
        <v>28</v>
      </c>
      <c r="K130" s="10" t="s">
        <v>35</v>
      </c>
      <c r="L130" s="10" t="s">
        <v>36</v>
      </c>
      <c r="M130" s="10" t="s">
        <v>37</v>
      </c>
      <c r="N130" s="10" t="s">
        <v>38</v>
      </c>
      <c r="O130" s="10" t="s">
        <v>39</v>
      </c>
      <c r="P130" s="10" t="s">
        <v>40</v>
      </c>
      <c r="Q130" s="8"/>
    </row>
    <row r="131" spans="1:17" ht="16.5">
      <c r="A131" s="8"/>
      <c r="B131" s="11" t="s">
        <v>41</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41</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42</v>
      </c>
      <c r="G144" s="16">
        <f>SUM(C131:H131)</f>
        <v>0</v>
      </c>
      <c r="H144" s="15" t="s">
        <v>43</v>
      </c>
      <c r="I144" s="14"/>
      <c r="J144" s="19"/>
      <c r="K144" s="19"/>
      <c r="L144" s="19"/>
      <c r="M144" s="19"/>
      <c r="N144" s="15" t="s">
        <v>42</v>
      </c>
      <c r="O144" s="16">
        <f>SUM(K131:P131)</f>
        <v>0</v>
      </c>
      <c r="P144" s="15" t="s">
        <v>43</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f>'REKOD PRESTASI MURID'!U11</f>
        <v>0</v>
      </c>
      <c r="C147" s="6" t="s">
        <v>46</v>
      </c>
      <c r="D147" s="6"/>
      <c r="E147" s="6"/>
      <c r="F147" s="6"/>
      <c r="G147" s="6"/>
      <c r="H147" s="7"/>
      <c r="I147" s="4"/>
      <c r="J147" s="5">
        <f>'REKOD PRESTASI MURID'!V11</f>
        <v>0</v>
      </c>
      <c r="K147" s="6" t="s">
        <v>47</v>
      </c>
      <c r="L147" s="6"/>
      <c r="M147" s="6"/>
      <c r="N147" s="6"/>
      <c r="O147" s="6"/>
      <c r="P147" s="7"/>
      <c r="Q147" s="8"/>
    </row>
    <row r="148" spans="1:17" ht="16.5">
      <c r="A148" s="8"/>
      <c r="B148" s="9" t="s">
        <v>28</v>
      </c>
      <c r="C148" s="10" t="s">
        <v>35</v>
      </c>
      <c r="D148" s="10" t="s">
        <v>36</v>
      </c>
      <c r="E148" s="10" t="s">
        <v>37</v>
      </c>
      <c r="F148" s="10" t="s">
        <v>38</v>
      </c>
      <c r="G148" s="10" t="s">
        <v>39</v>
      </c>
      <c r="H148" s="10" t="s">
        <v>40</v>
      </c>
      <c r="I148" s="8"/>
      <c r="J148" s="9" t="s">
        <v>28</v>
      </c>
      <c r="K148" s="10" t="s">
        <v>35</v>
      </c>
      <c r="L148" s="10" t="s">
        <v>36</v>
      </c>
      <c r="M148" s="10" t="s">
        <v>37</v>
      </c>
      <c r="N148" s="10" t="s">
        <v>38</v>
      </c>
      <c r="O148" s="10" t="s">
        <v>39</v>
      </c>
      <c r="P148" s="10" t="s">
        <v>40</v>
      </c>
      <c r="Q148" s="8"/>
    </row>
    <row r="149" spans="1:17" ht="16.5">
      <c r="A149" s="8"/>
      <c r="B149" s="11" t="s">
        <v>41</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41</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42</v>
      </c>
      <c r="G162" s="16">
        <f>SUM(C149:H149)</f>
        <v>0</v>
      </c>
      <c r="H162" s="15" t="s">
        <v>43</v>
      </c>
      <c r="I162" s="8"/>
      <c r="J162" s="8"/>
      <c r="K162" s="8"/>
      <c r="L162" s="8"/>
      <c r="M162" s="8"/>
      <c r="N162" s="15" t="s">
        <v>42</v>
      </c>
      <c r="O162" s="16">
        <f>SUM(K149:P149)</f>
        <v>0</v>
      </c>
      <c r="P162" s="15" t="s">
        <v>43</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f>'REKOD PRESTASI MURID'!W11</f>
        <v>0</v>
      </c>
      <c r="C165" s="18" t="s">
        <v>48</v>
      </c>
      <c r="D165" s="18"/>
      <c r="E165" s="18"/>
      <c r="F165" s="18"/>
      <c r="G165" s="18"/>
      <c r="H165" s="7"/>
      <c r="I165" s="4"/>
      <c r="J165" s="5">
        <f>'REKOD PRESTASI MURID'!X11</f>
        <v>0</v>
      </c>
      <c r="K165" s="18" t="s">
        <v>49</v>
      </c>
      <c r="L165" s="18"/>
      <c r="M165" s="18"/>
      <c r="N165" s="18"/>
      <c r="O165" s="18"/>
      <c r="P165" s="7"/>
      <c r="Q165" s="8"/>
    </row>
    <row r="166" spans="1:17" ht="16.5">
      <c r="A166" s="8"/>
      <c r="B166" s="9" t="s">
        <v>28</v>
      </c>
      <c r="C166" s="10" t="s">
        <v>35</v>
      </c>
      <c r="D166" s="10" t="s">
        <v>36</v>
      </c>
      <c r="E166" s="10" t="s">
        <v>37</v>
      </c>
      <c r="F166" s="10" t="s">
        <v>38</v>
      </c>
      <c r="G166" s="10" t="s">
        <v>39</v>
      </c>
      <c r="H166" s="10" t="s">
        <v>40</v>
      </c>
      <c r="I166" s="8"/>
      <c r="J166" s="9" t="s">
        <v>28</v>
      </c>
      <c r="K166" s="10" t="s">
        <v>35</v>
      </c>
      <c r="L166" s="10" t="s">
        <v>36</v>
      </c>
      <c r="M166" s="10" t="s">
        <v>37</v>
      </c>
      <c r="N166" s="10" t="s">
        <v>38</v>
      </c>
      <c r="O166" s="10" t="s">
        <v>39</v>
      </c>
      <c r="P166" s="10" t="s">
        <v>40</v>
      </c>
      <c r="Q166" s="8"/>
    </row>
    <row r="167" spans="1:17" ht="16.5">
      <c r="A167" s="8"/>
      <c r="B167" s="11" t="s">
        <v>41</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41</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42</v>
      </c>
      <c r="G180" s="16">
        <f>SUM(C167:H167)</f>
        <v>0</v>
      </c>
      <c r="H180" s="15" t="s">
        <v>43</v>
      </c>
      <c r="I180" s="14"/>
      <c r="J180" s="19"/>
      <c r="K180" s="19"/>
      <c r="L180" s="19"/>
      <c r="M180" s="19"/>
      <c r="N180" s="15" t="s">
        <v>42</v>
      </c>
      <c r="O180" s="16">
        <f>SUM(K167:P167)</f>
        <v>0</v>
      </c>
      <c r="P180" s="15" t="s">
        <v>43</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18.75">
      <c r="A183" s="8"/>
      <c r="B183" s="25">
        <f>'REKOD PRESTASI MURID'!Y11</f>
        <v>0</v>
      </c>
      <c r="C183" s="25" t="s">
        <v>50</v>
      </c>
      <c r="D183" s="25"/>
      <c r="E183" s="25"/>
      <c r="F183" s="25"/>
      <c r="G183" s="25"/>
      <c r="H183" s="25"/>
      <c r="I183" s="14"/>
      <c r="J183" s="5">
        <f>'REKOD PRESTASI MURID'!Z11</f>
        <v>0</v>
      </c>
      <c r="K183" s="18" t="s">
        <v>51</v>
      </c>
      <c r="L183" s="18"/>
      <c r="M183" s="18"/>
      <c r="N183" s="26"/>
      <c r="O183" s="27"/>
      <c r="P183" s="12"/>
      <c r="Q183" s="8"/>
    </row>
    <row r="184" spans="1:17" ht="16.5">
      <c r="A184" s="8"/>
      <c r="B184" s="9" t="s">
        <v>28</v>
      </c>
      <c r="C184" s="10" t="s">
        <v>35</v>
      </c>
      <c r="D184" s="10" t="s">
        <v>36</v>
      </c>
      <c r="E184" s="10" t="s">
        <v>37</v>
      </c>
      <c r="F184" s="10" t="s">
        <v>38</v>
      </c>
      <c r="G184" s="10" t="s">
        <v>39</v>
      </c>
      <c r="H184" s="10" t="s">
        <v>40</v>
      </c>
      <c r="I184" s="8"/>
      <c r="J184" s="9" t="s">
        <v>28</v>
      </c>
      <c r="K184" s="10" t="s">
        <v>35</v>
      </c>
      <c r="L184" s="10" t="s">
        <v>36</v>
      </c>
      <c r="M184" s="10" t="s">
        <v>37</v>
      </c>
      <c r="N184" s="10" t="s">
        <v>38</v>
      </c>
      <c r="O184" s="10" t="s">
        <v>39</v>
      </c>
      <c r="P184" s="10" t="s">
        <v>40</v>
      </c>
      <c r="Q184" s="8"/>
    </row>
    <row r="185" spans="1:17" ht="16.5">
      <c r="A185" s="8"/>
      <c r="B185" s="11" t="s">
        <v>41</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41</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42</v>
      </c>
      <c r="G198" s="16">
        <f>SUM(C185:H185)</f>
        <v>0</v>
      </c>
      <c r="H198" s="15" t="s">
        <v>43</v>
      </c>
      <c r="I198" s="14"/>
      <c r="J198" s="19"/>
      <c r="K198" s="19"/>
      <c r="L198" s="19"/>
      <c r="M198" s="19"/>
      <c r="N198" s="15" t="s">
        <v>42</v>
      </c>
      <c r="O198" s="16">
        <f>SUM(K185:P185)</f>
        <v>0</v>
      </c>
      <c r="P198" s="15" t="s">
        <v>43</v>
      </c>
      <c r="Q198" s="14"/>
    </row>
    <row r="199" spans="1:17" ht="16.5">
      <c r="A199" s="8"/>
      <c r="B199" s="8"/>
      <c r="C199" s="8"/>
      <c r="D199" s="8"/>
      <c r="E199" s="8"/>
      <c r="F199" s="8"/>
      <c r="G199" s="14"/>
      <c r="H199" s="206"/>
      <c r="I199" s="14"/>
      <c r="J199" s="8"/>
      <c r="K199" s="8"/>
      <c r="L199" s="8"/>
      <c r="M199" s="8"/>
      <c r="N199" s="8"/>
      <c r="O199" s="14"/>
      <c r="P199" s="206"/>
      <c r="Q199" s="14"/>
    </row>
    <row r="200" spans="1:17" ht="16.5">
      <c r="A200" s="8"/>
      <c r="B200" s="4"/>
      <c r="C200" s="4"/>
      <c r="D200" s="4"/>
      <c r="E200" s="4"/>
      <c r="F200" s="4"/>
      <c r="G200" s="6"/>
      <c r="H200" s="205"/>
      <c r="I200" s="14"/>
      <c r="J200" s="8"/>
      <c r="K200" s="8"/>
      <c r="L200" s="8"/>
      <c r="M200" s="8"/>
      <c r="N200" s="8"/>
      <c r="O200" s="14"/>
      <c r="P200" s="205"/>
      <c r="Q200" s="14"/>
    </row>
    <row r="201" spans="1:17" ht="18.75">
      <c r="A201" s="8"/>
      <c r="B201" s="5">
        <f>'REKOD PRESTASI MURID'!AA11</f>
        <v>0</v>
      </c>
      <c r="C201" s="18" t="s">
        <v>52</v>
      </c>
      <c r="D201" s="18"/>
      <c r="E201" s="18"/>
      <c r="F201" s="18"/>
      <c r="G201" s="18"/>
      <c r="H201" s="12"/>
      <c r="I201" s="14"/>
      <c r="J201" s="5">
        <f>'REKOD PRESTASI MURID'!AB11</f>
        <v>0</v>
      </c>
      <c r="K201" s="18" t="s">
        <v>53</v>
      </c>
      <c r="L201" s="18"/>
      <c r="M201" s="18"/>
      <c r="N201" s="18"/>
      <c r="O201" s="18"/>
      <c r="P201" s="12"/>
      <c r="Q201" s="14"/>
    </row>
    <row r="202" spans="1:17" ht="16.5">
      <c r="A202" s="8"/>
      <c r="B202" s="9" t="s">
        <v>28</v>
      </c>
      <c r="C202" s="10" t="s">
        <v>35</v>
      </c>
      <c r="D202" s="10" t="s">
        <v>36</v>
      </c>
      <c r="E202" s="10" t="s">
        <v>37</v>
      </c>
      <c r="F202" s="10" t="s">
        <v>38</v>
      </c>
      <c r="G202" s="10" t="s">
        <v>39</v>
      </c>
      <c r="H202" s="10" t="s">
        <v>40</v>
      </c>
      <c r="I202" s="8"/>
      <c r="J202" s="9" t="s">
        <v>28</v>
      </c>
      <c r="K202" s="10" t="s">
        <v>35</v>
      </c>
      <c r="L202" s="10" t="s">
        <v>36</v>
      </c>
      <c r="M202" s="10" t="s">
        <v>37</v>
      </c>
      <c r="N202" s="10" t="s">
        <v>38</v>
      </c>
      <c r="O202" s="10" t="s">
        <v>39</v>
      </c>
      <c r="P202" s="10" t="s">
        <v>40</v>
      </c>
      <c r="Q202" s="8"/>
    </row>
    <row r="203" spans="1:17" ht="16.5">
      <c r="A203" s="8"/>
      <c r="B203" s="11" t="s">
        <v>41</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41</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c r="A204" s="8"/>
      <c r="B204" s="19"/>
      <c r="C204" s="19"/>
      <c r="D204" s="19"/>
      <c r="E204" s="19"/>
      <c r="F204" s="19"/>
      <c r="G204" s="19"/>
      <c r="H204" s="19"/>
      <c r="I204" s="8"/>
      <c r="J204" s="19"/>
      <c r="K204" s="19"/>
      <c r="L204" s="19"/>
      <c r="M204" s="19"/>
      <c r="N204" s="19"/>
      <c r="O204" s="19"/>
      <c r="P204" s="19"/>
      <c r="Q204" s="8"/>
    </row>
    <row r="205" spans="1:17" ht="16.5">
      <c r="A205" s="8"/>
      <c r="B205" s="19"/>
      <c r="C205" s="19"/>
      <c r="D205" s="19"/>
      <c r="E205" s="19"/>
      <c r="F205" s="19"/>
      <c r="G205" s="19"/>
      <c r="H205" s="19"/>
      <c r="I205" s="8"/>
      <c r="J205" s="19"/>
      <c r="K205" s="19"/>
      <c r="L205" s="19"/>
      <c r="M205" s="19"/>
      <c r="N205" s="19"/>
      <c r="O205" s="19"/>
      <c r="P205" s="19"/>
      <c r="Q205" s="8"/>
    </row>
    <row r="206" spans="1:17" ht="16.5">
      <c r="A206" s="8"/>
      <c r="B206" s="19"/>
      <c r="C206" s="19"/>
      <c r="D206" s="19"/>
      <c r="E206" s="19"/>
      <c r="F206" s="19"/>
      <c r="G206" s="19"/>
      <c r="H206" s="19"/>
      <c r="I206" s="8"/>
      <c r="J206" s="19"/>
      <c r="K206" s="19"/>
      <c r="L206" s="19"/>
      <c r="M206" s="19"/>
      <c r="N206" s="19"/>
      <c r="O206" s="19"/>
      <c r="P206" s="19"/>
      <c r="Q206" s="8"/>
    </row>
    <row r="207" spans="1:17" ht="16.5">
      <c r="A207" s="8"/>
      <c r="B207" s="19"/>
      <c r="C207" s="19"/>
      <c r="D207" s="19"/>
      <c r="E207" s="19"/>
      <c r="F207" s="19"/>
      <c r="G207" s="19"/>
      <c r="H207" s="19"/>
      <c r="I207" s="8"/>
      <c r="J207" s="19"/>
      <c r="K207" s="19"/>
      <c r="L207" s="19"/>
      <c r="M207" s="19"/>
      <c r="N207" s="19"/>
      <c r="O207" s="19"/>
      <c r="P207" s="19"/>
      <c r="Q207" s="8"/>
    </row>
    <row r="208" spans="1:17" ht="16.5">
      <c r="A208" s="8"/>
      <c r="B208" s="19"/>
      <c r="C208" s="19"/>
      <c r="D208" s="19"/>
      <c r="E208" s="19"/>
      <c r="F208" s="19"/>
      <c r="G208" s="19"/>
      <c r="H208" s="19"/>
      <c r="I208" s="8"/>
      <c r="J208" s="19"/>
      <c r="K208" s="19"/>
      <c r="L208" s="19"/>
      <c r="M208" s="19"/>
      <c r="N208" s="19"/>
      <c r="O208" s="19"/>
      <c r="P208" s="19"/>
      <c r="Q208" s="8"/>
    </row>
    <row r="209" spans="1:17" ht="16.5">
      <c r="A209" s="8"/>
      <c r="B209" s="19"/>
      <c r="C209" s="19"/>
      <c r="D209" s="19"/>
      <c r="E209" s="19"/>
      <c r="F209" s="19"/>
      <c r="G209" s="19"/>
      <c r="H209" s="19"/>
      <c r="I209" s="8"/>
      <c r="J209" s="19"/>
      <c r="K209" s="19"/>
      <c r="L209" s="19"/>
      <c r="M209" s="19"/>
      <c r="N209" s="19"/>
      <c r="O209" s="19"/>
      <c r="P209" s="19"/>
      <c r="Q209" s="8"/>
    </row>
    <row r="210" spans="1:17" ht="16.5">
      <c r="A210" s="8"/>
      <c r="B210" s="19"/>
      <c r="C210" s="19"/>
      <c r="D210" s="19"/>
      <c r="E210" s="19"/>
      <c r="F210" s="19"/>
      <c r="G210" s="19"/>
      <c r="H210" s="19"/>
      <c r="I210" s="8"/>
      <c r="J210" s="19"/>
      <c r="K210" s="19"/>
      <c r="L210" s="19"/>
      <c r="M210" s="19"/>
      <c r="N210" s="19"/>
      <c r="O210" s="19"/>
      <c r="P210" s="19"/>
      <c r="Q210" s="8"/>
    </row>
    <row r="211" spans="1:17" ht="16.5">
      <c r="A211" s="8"/>
      <c r="B211" s="19"/>
      <c r="C211" s="19"/>
      <c r="D211" s="19"/>
      <c r="E211" s="19"/>
      <c r="F211" s="19"/>
      <c r="G211" s="19"/>
      <c r="H211" s="19"/>
      <c r="I211" s="8"/>
      <c r="J211" s="19"/>
      <c r="K211" s="19"/>
      <c r="L211" s="19"/>
      <c r="M211" s="19"/>
      <c r="N211" s="19"/>
      <c r="O211" s="19"/>
      <c r="P211" s="19"/>
      <c r="Q211" s="8"/>
    </row>
    <row r="212" spans="1:17" ht="16.5">
      <c r="A212" s="8"/>
      <c r="B212" s="19"/>
      <c r="C212" s="19"/>
      <c r="D212" s="19"/>
      <c r="E212" s="19"/>
      <c r="F212" s="19"/>
      <c r="G212" s="19"/>
      <c r="H212" s="19"/>
      <c r="I212" s="8"/>
      <c r="J212" s="19"/>
      <c r="K212" s="19"/>
      <c r="L212" s="19"/>
      <c r="M212" s="19"/>
      <c r="N212" s="19"/>
      <c r="O212" s="19"/>
      <c r="P212" s="19"/>
      <c r="Q212" s="8"/>
    </row>
    <row r="213" spans="1:17" ht="16.5">
      <c r="A213" s="8"/>
      <c r="B213" s="19"/>
      <c r="C213" s="19"/>
      <c r="D213" s="19"/>
      <c r="E213" s="19"/>
      <c r="F213" s="19"/>
      <c r="G213" s="19"/>
      <c r="H213" s="19"/>
      <c r="I213" s="8"/>
      <c r="J213" s="19"/>
      <c r="K213" s="19"/>
      <c r="L213" s="19"/>
      <c r="M213" s="19"/>
      <c r="N213" s="19"/>
      <c r="O213" s="19"/>
      <c r="P213" s="19"/>
      <c r="Q213" s="8"/>
    </row>
    <row r="214" spans="1:17" ht="16.5">
      <c r="A214" s="8"/>
      <c r="B214" s="19"/>
      <c r="C214" s="19"/>
      <c r="D214" s="19"/>
      <c r="E214" s="19"/>
      <c r="F214" s="19"/>
      <c r="G214" s="19"/>
      <c r="H214" s="19"/>
      <c r="I214" s="8"/>
      <c r="J214" s="19"/>
      <c r="K214" s="19"/>
      <c r="L214" s="19"/>
      <c r="M214" s="19"/>
      <c r="N214" s="19"/>
      <c r="O214" s="19"/>
      <c r="P214" s="19"/>
      <c r="Q214" s="8"/>
    </row>
    <row r="215" spans="1:17" ht="16.5">
      <c r="A215" s="8"/>
      <c r="B215" s="19"/>
      <c r="C215" s="19"/>
      <c r="D215" s="19"/>
      <c r="E215" s="19"/>
      <c r="F215" s="19"/>
      <c r="G215" s="19"/>
      <c r="H215" s="19"/>
      <c r="I215" s="8"/>
      <c r="J215" s="19"/>
      <c r="K215" s="19"/>
      <c r="L215" s="19"/>
      <c r="M215" s="19"/>
      <c r="N215" s="19"/>
      <c r="O215" s="19"/>
      <c r="P215" s="19"/>
      <c r="Q215" s="8"/>
    </row>
    <row r="216" spans="1:17" ht="16.5">
      <c r="A216" s="8"/>
      <c r="B216" s="19"/>
      <c r="C216" s="19"/>
      <c r="D216" s="19"/>
      <c r="E216" s="19"/>
      <c r="F216" s="15" t="s">
        <v>42</v>
      </c>
      <c r="G216" s="16">
        <f>SUM(C203:H203)</f>
        <v>0</v>
      </c>
      <c r="H216" s="15" t="s">
        <v>43</v>
      </c>
      <c r="I216" s="14"/>
      <c r="J216" s="19"/>
      <c r="K216" s="19"/>
      <c r="L216" s="19"/>
      <c r="M216" s="19"/>
      <c r="N216" s="15" t="s">
        <v>42</v>
      </c>
      <c r="O216" s="16">
        <f>SUM(K203:P203)</f>
        <v>0</v>
      </c>
      <c r="P216" s="15" t="s">
        <v>43</v>
      </c>
      <c r="Q216" s="8"/>
    </row>
    <row r="217" spans="1:17" ht="16.5">
      <c r="A217" s="4"/>
      <c r="B217" s="4"/>
      <c r="C217" s="4"/>
      <c r="D217" s="4"/>
      <c r="E217" s="4"/>
      <c r="F217" s="4"/>
      <c r="G217" s="6"/>
      <c r="H217" s="202"/>
      <c r="I217" s="6"/>
      <c r="J217" s="4"/>
      <c r="K217" s="4"/>
      <c r="L217" s="4"/>
      <c r="M217" s="4"/>
      <c r="N217" s="4"/>
      <c r="O217" s="6"/>
      <c r="P217" s="202"/>
      <c r="Q217" s="4"/>
    </row>
    <row r="218" spans="1:17" ht="16.5">
      <c r="A218" s="4"/>
      <c r="B218" s="4"/>
      <c r="C218" s="4"/>
      <c r="D218" s="4"/>
      <c r="E218" s="4"/>
      <c r="F218" s="4"/>
      <c r="G218" s="6"/>
      <c r="H218" s="202"/>
      <c r="I218" s="6"/>
      <c r="J218" s="4"/>
      <c r="K218" s="4"/>
      <c r="L218" s="4"/>
      <c r="M218" s="4"/>
      <c r="N218" s="4"/>
      <c r="O218" s="6"/>
      <c r="P218" s="202"/>
      <c r="Q218" s="4"/>
    </row>
    <row r="219" spans="1:17" ht="18.75">
      <c r="A219" s="4"/>
      <c r="B219" s="5">
        <f>'REKOD PRESTASI MURID'!AC11</f>
        <v>0</v>
      </c>
      <c r="C219" s="18" t="s">
        <v>54</v>
      </c>
      <c r="D219" s="18"/>
      <c r="E219" s="18"/>
      <c r="F219" s="18"/>
      <c r="G219" s="18"/>
      <c r="H219" s="7"/>
      <c r="I219" s="6"/>
      <c r="J219" s="5" t="str">
        <f>'REKOD PRESTASI MURID'!AD9</f>
        <v>TAHAP PENGUASAAN KESELURUHAN</v>
      </c>
      <c r="K219" s="18"/>
      <c r="L219" s="18"/>
      <c r="M219" s="18"/>
      <c r="N219" s="18"/>
      <c r="O219" s="18"/>
      <c r="P219" s="28"/>
      <c r="Q219" s="4"/>
    </row>
    <row r="220" spans="1:17" ht="16.5">
      <c r="A220" s="8"/>
      <c r="B220" s="9" t="s">
        <v>28</v>
      </c>
      <c r="C220" s="10" t="s">
        <v>35</v>
      </c>
      <c r="D220" s="10" t="s">
        <v>36</v>
      </c>
      <c r="E220" s="10" t="s">
        <v>37</v>
      </c>
      <c r="F220" s="10" t="s">
        <v>38</v>
      </c>
      <c r="G220" s="10" t="s">
        <v>39</v>
      </c>
      <c r="H220" s="10" t="s">
        <v>40</v>
      </c>
      <c r="I220" s="8"/>
      <c r="J220" s="9" t="s">
        <v>28</v>
      </c>
      <c r="K220" s="10" t="s">
        <v>35</v>
      </c>
      <c r="L220" s="10" t="s">
        <v>36</v>
      </c>
      <c r="M220" s="10" t="s">
        <v>37</v>
      </c>
      <c r="N220" s="10" t="s">
        <v>38</v>
      </c>
      <c r="O220" s="10" t="s">
        <v>39</v>
      </c>
      <c r="P220" s="10" t="s">
        <v>40</v>
      </c>
      <c r="Q220" s="8"/>
    </row>
    <row r="221" spans="1:17" ht="16.5">
      <c r="A221" s="8"/>
      <c r="B221" s="11" t="s">
        <v>41</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41</v>
      </c>
      <c r="K221" s="11">
        <f>COUNTIF('REKOD PRESTASI MURID'!$AD$12:$AD$65,1)</f>
        <v>0</v>
      </c>
      <c r="L221" s="11">
        <f>COUNTIF('REKOD PRESTASI MURID'!$AD$12:$AD$65,2)</f>
        <v>0</v>
      </c>
      <c r="M221" s="11">
        <f>COUNTIF('REKOD PRESTASI MURID'!$AD$12:$AD$65,3)</f>
        <v>0</v>
      </c>
      <c r="N221" s="11">
        <f>COUNTIF('REKOD PRESTASI MURID'!$AD$12:$AD$65,4)</f>
        <v>0</v>
      </c>
      <c r="O221" s="11">
        <f>COUNTIF('REKOD PRESTASI MURID'!$AD$12:$AD$65,5)</f>
        <v>0</v>
      </c>
      <c r="P221" s="11">
        <f>COUNTIF('REKOD PRESTASI MURID'!$AD$12:$AD$65,6)</f>
        <v>0</v>
      </c>
      <c r="Q221" s="8"/>
    </row>
    <row r="222" spans="1:17" ht="16.5">
      <c r="A222" s="8"/>
      <c r="B222" s="19"/>
      <c r="C222" s="19"/>
      <c r="D222" s="19"/>
      <c r="E222" s="19"/>
      <c r="F222" s="19"/>
      <c r="G222" s="19"/>
      <c r="H222" s="19"/>
      <c r="I222" s="8"/>
      <c r="J222" s="19"/>
      <c r="K222" s="19"/>
      <c r="L222" s="19"/>
      <c r="M222" s="19"/>
      <c r="N222" s="19"/>
      <c r="O222" s="19"/>
      <c r="P222" s="19"/>
      <c r="Q222" s="8"/>
    </row>
    <row r="223" spans="1:17" ht="16.5">
      <c r="A223" s="8"/>
      <c r="B223" s="19"/>
      <c r="C223" s="19"/>
      <c r="D223" s="19"/>
      <c r="E223" s="19"/>
      <c r="F223" s="19"/>
      <c r="G223" s="19"/>
      <c r="H223" s="19"/>
      <c r="I223" s="8"/>
      <c r="J223" s="19"/>
      <c r="K223" s="19"/>
      <c r="L223" s="19"/>
      <c r="M223" s="19"/>
      <c r="N223" s="19"/>
      <c r="O223" s="19"/>
      <c r="P223" s="19"/>
      <c r="Q223" s="8"/>
    </row>
    <row r="224" spans="1:17" ht="16.5">
      <c r="A224" s="8"/>
      <c r="B224" s="19"/>
      <c r="C224" s="19"/>
      <c r="D224" s="19"/>
      <c r="E224" s="19"/>
      <c r="F224" s="19"/>
      <c r="G224" s="19"/>
      <c r="H224" s="19"/>
      <c r="I224" s="8"/>
      <c r="J224" s="19"/>
      <c r="K224" s="19"/>
      <c r="L224" s="19"/>
      <c r="M224" s="19"/>
      <c r="N224" s="19"/>
      <c r="O224" s="19"/>
      <c r="P224" s="19"/>
      <c r="Q224" s="8"/>
    </row>
    <row r="225" spans="1:17" ht="16.5">
      <c r="A225" s="8"/>
      <c r="B225" s="19"/>
      <c r="C225" s="19"/>
      <c r="D225" s="19"/>
      <c r="E225" s="19"/>
      <c r="F225" s="19"/>
      <c r="G225" s="19"/>
      <c r="H225" s="19"/>
      <c r="I225" s="8"/>
      <c r="J225" s="19"/>
      <c r="K225" s="19"/>
      <c r="L225" s="19"/>
      <c r="M225" s="19"/>
      <c r="N225" s="19"/>
      <c r="O225" s="19"/>
      <c r="P225" s="19"/>
      <c r="Q225" s="8"/>
    </row>
    <row r="226" spans="1:17" ht="16.5">
      <c r="A226" s="8"/>
      <c r="B226" s="19"/>
      <c r="C226" s="19"/>
      <c r="D226" s="19"/>
      <c r="E226" s="19"/>
      <c r="F226" s="19"/>
      <c r="G226" s="19"/>
      <c r="H226" s="19"/>
      <c r="I226" s="8"/>
      <c r="J226" s="19"/>
      <c r="K226" s="19"/>
      <c r="L226" s="19"/>
      <c r="M226" s="19"/>
      <c r="N226" s="19"/>
      <c r="O226" s="19"/>
      <c r="P226" s="19"/>
      <c r="Q226" s="8"/>
    </row>
    <row r="227" spans="1:17" ht="16.5">
      <c r="A227" s="8"/>
      <c r="B227" s="19"/>
      <c r="C227" s="19"/>
      <c r="D227" s="19"/>
      <c r="E227" s="19"/>
      <c r="F227" s="19"/>
      <c r="G227" s="19"/>
      <c r="H227" s="19"/>
      <c r="I227" s="8"/>
      <c r="J227" s="19"/>
      <c r="K227" s="19"/>
      <c r="L227" s="19"/>
      <c r="M227" s="19"/>
      <c r="N227" s="19"/>
      <c r="O227" s="19"/>
      <c r="P227" s="19"/>
      <c r="Q227" s="8"/>
    </row>
    <row r="228" spans="1:17" ht="16.5">
      <c r="A228" s="8"/>
      <c r="B228" s="19"/>
      <c r="C228" s="19"/>
      <c r="D228" s="19"/>
      <c r="E228" s="19"/>
      <c r="F228" s="19"/>
      <c r="G228" s="19"/>
      <c r="H228" s="19"/>
      <c r="I228" s="8"/>
      <c r="J228" s="19"/>
      <c r="K228" s="19"/>
      <c r="L228" s="19"/>
      <c r="M228" s="19"/>
      <c r="N228" s="19"/>
      <c r="O228" s="19"/>
      <c r="P228" s="19"/>
      <c r="Q228" s="8"/>
    </row>
    <row r="229" spans="1:17" ht="16.5">
      <c r="A229" s="8"/>
      <c r="B229" s="19"/>
      <c r="C229" s="19"/>
      <c r="D229" s="19"/>
      <c r="E229" s="19"/>
      <c r="F229" s="19"/>
      <c r="G229" s="19"/>
      <c r="H229" s="19"/>
      <c r="I229" s="8"/>
      <c r="J229" s="19"/>
      <c r="K229" s="19"/>
      <c r="L229" s="19"/>
      <c r="M229" s="19"/>
      <c r="N229" s="19"/>
      <c r="O229" s="19"/>
      <c r="P229" s="19"/>
      <c r="Q229" s="8"/>
    </row>
    <row r="230" spans="1:17" ht="16.5">
      <c r="A230" s="8"/>
      <c r="B230" s="19"/>
      <c r="C230" s="19"/>
      <c r="D230" s="19"/>
      <c r="E230" s="19"/>
      <c r="F230" s="19"/>
      <c r="G230" s="19"/>
      <c r="H230" s="19"/>
      <c r="I230" s="8"/>
      <c r="J230" s="19"/>
      <c r="K230" s="19"/>
      <c r="L230" s="19"/>
      <c r="M230" s="19"/>
      <c r="N230" s="19"/>
      <c r="O230" s="19"/>
      <c r="P230" s="19"/>
      <c r="Q230" s="8"/>
    </row>
    <row r="231" spans="1:17" ht="16.5">
      <c r="A231" s="8"/>
      <c r="B231" s="19"/>
      <c r="C231" s="19"/>
      <c r="D231" s="19"/>
      <c r="E231" s="19"/>
      <c r="F231" s="19"/>
      <c r="G231" s="19"/>
      <c r="H231" s="19"/>
      <c r="I231" s="8"/>
      <c r="J231" s="19"/>
      <c r="K231" s="19"/>
      <c r="L231" s="19"/>
      <c r="M231" s="19"/>
      <c r="N231" s="19"/>
      <c r="O231" s="19"/>
      <c r="P231" s="19"/>
      <c r="Q231" s="8"/>
    </row>
    <row r="232" spans="1:17" ht="16.5">
      <c r="A232" s="8"/>
      <c r="B232" s="19"/>
      <c r="C232" s="19"/>
      <c r="D232" s="19"/>
      <c r="E232" s="19"/>
      <c r="F232" s="19"/>
      <c r="G232" s="19"/>
      <c r="H232" s="19"/>
      <c r="I232" s="8"/>
      <c r="J232" s="19"/>
      <c r="K232" s="19"/>
      <c r="L232" s="19"/>
      <c r="M232" s="19"/>
      <c r="N232" s="19"/>
      <c r="O232" s="19"/>
      <c r="P232" s="19"/>
      <c r="Q232" s="8"/>
    </row>
    <row r="233" spans="1:17" ht="16.5">
      <c r="A233" s="8"/>
      <c r="B233" s="19"/>
      <c r="C233" s="19"/>
      <c r="D233" s="19"/>
      <c r="E233" s="19"/>
      <c r="F233" s="19"/>
      <c r="G233" s="19"/>
      <c r="H233" s="19"/>
      <c r="I233" s="8"/>
      <c r="J233" s="19"/>
      <c r="K233" s="19"/>
      <c r="L233" s="19"/>
      <c r="M233" s="19"/>
      <c r="N233" s="19"/>
      <c r="O233" s="19"/>
      <c r="P233" s="19"/>
      <c r="Q233" s="8"/>
    </row>
    <row r="234" spans="1:17" ht="16.5">
      <c r="A234" s="8"/>
      <c r="B234" s="19"/>
      <c r="C234" s="19"/>
      <c r="D234" s="19"/>
      <c r="E234" s="19"/>
      <c r="F234" s="15" t="s">
        <v>42</v>
      </c>
      <c r="G234" s="16">
        <f>SUM(C221:H221)</f>
        <v>0</v>
      </c>
      <c r="H234" s="15" t="s">
        <v>43</v>
      </c>
      <c r="I234" s="14"/>
      <c r="J234" s="19"/>
      <c r="K234" s="19"/>
      <c r="L234" s="19"/>
      <c r="M234" s="19"/>
      <c r="N234" s="15" t="s">
        <v>42</v>
      </c>
      <c r="O234" s="16">
        <f>SUM(K221:P221)</f>
        <v>0</v>
      </c>
      <c r="P234" s="15" t="s">
        <v>43</v>
      </c>
      <c r="Q234" s="8"/>
    </row>
    <row r="235" spans="1:17" ht="16.5">
      <c r="A235" s="4"/>
      <c r="B235" s="4"/>
      <c r="C235" s="4"/>
      <c r="D235" s="4"/>
      <c r="E235" s="4"/>
      <c r="F235" s="4"/>
      <c r="G235" s="6"/>
      <c r="H235" s="203"/>
      <c r="I235" s="6"/>
      <c r="J235" s="4"/>
      <c r="K235" s="4"/>
      <c r="L235" s="4"/>
      <c r="M235" s="4"/>
      <c r="N235" s="4"/>
      <c r="O235" s="4"/>
      <c r="P235" s="203"/>
      <c r="Q235" s="4"/>
    </row>
    <row r="236" spans="1:17" ht="16.5">
      <c r="A236" s="4"/>
      <c r="B236" s="4"/>
      <c r="C236" s="4"/>
      <c r="D236" s="4"/>
      <c r="E236" s="4"/>
      <c r="F236" s="4"/>
      <c r="G236" s="6"/>
      <c r="H236" s="202"/>
      <c r="I236" s="6"/>
      <c r="J236" s="4"/>
      <c r="K236" s="4"/>
      <c r="L236" s="4"/>
      <c r="M236" s="4"/>
      <c r="N236" s="4"/>
      <c r="O236" s="4"/>
      <c r="P236" s="202"/>
      <c r="Q236" s="4"/>
    </row>
    <row r="237" spans="1:17" ht="18.75" hidden="1">
      <c r="A237" s="4"/>
      <c r="B237" s="207" t="e">
        <f>'REKOD PRESTASI MURID'!#REF!</f>
        <v>#REF!</v>
      </c>
      <c r="C237" s="207"/>
      <c r="D237" s="207"/>
      <c r="E237" s="207"/>
      <c r="F237" s="207"/>
      <c r="G237" s="207"/>
      <c r="H237" s="207"/>
      <c r="I237" s="6"/>
      <c r="J237" s="5" t="e">
        <f>'REKOD PRESTASI MURID'!#REF!</f>
        <v>#REF!</v>
      </c>
      <c r="K237" s="18"/>
      <c r="L237" s="18"/>
      <c r="M237" s="18"/>
      <c r="N237" s="18"/>
      <c r="O237" s="18"/>
      <c r="P237" s="7"/>
      <c r="Q237" s="4"/>
    </row>
    <row r="238" spans="1:17" ht="16.5" hidden="1">
      <c r="A238" s="8"/>
      <c r="B238" s="9" t="s">
        <v>28</v>
      </c>
      <c r="C238" s="10" t="s">
        <v>35</v>
      </c>
      <c r="D238" s="10" t="s">
        <v>36</v>
      </c>
      <c r="E238" s="10" t="s">
        <v>37</v>
      </c>
      <c r="F238" s="10" t="s">
        <v>38</v>
      </c>
      <c r="G238" s="10" t="s">
        <v>39</v>
      </c>
      <c r="H238" s="10" t="s">
        <v>40</v>
      </c>
      <c r="I238" s="8"/>
      <c r="J238" s="9" t="s">
        <v>28</v>
      </c>
      <c r="K238" s="10" t="s">
        <v>35</v>
      </c>
      <c r="L238" s="10" t="s">
        <v>36</v>
      </c>
      <c r="M238" s="10" t="s">
        <v>37</v>
      </c>
      <c r="N238" s="10" t="s">
        <v>38</v>
      </c>
      <c r="O238" s="10" t="s">
        <v>39</v>
      </c>
      <c r="P238" s="10" t="s">
        <v>40</v>
      </c>
      <c r="Q238" s="8"/>
    </row>
    <row r="239" spans="1:17" ht="16.5" hidden="1">
      <c r="A239" s="8"/>
      <c r="B239" s="11" t="s">
        <v>41</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41</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42</v>
      </c>
      <c r="G252" s="16" t="e">
        <f>SUM(C239:H239)</f>
        <v>#REF!</v>
      </c>
      <c r="H252" s="15" t="s">
        <v>43</v>
      </c>
      <c r="I252" s="8"/>
      <c r="J252" s="19"/>
      <c r="K252" s="19"/>
      <c r="L252" s="19"/>
      <c r="M252" s="19"/>
      <c r="N252" s="15" t="s">
        <v>42</v>
      </c>
      <c r="O252" s="16" t="e">
        <f>SUM(K239:P239)</f>
        <v>#REF!</v>
      </c>
      <c r="P252" s="15" t="s">
        <v>43</v>
      </c>
      <c r="Q252" s="14"/>
    </row>
    <row r="253" spans="1:17" ht="16.5" hidden="1">
      <c r="A253" s="4"/>
      <c r="B253" s="4"/>
      <c r="C253" s="4"/>
      <c r="D253" s="4"/>
      <c r="E253" s="4"/>
      <c r="F253" s="4"/>
      <c r="G253" s="4"/>
      <c r="H253" s="202"/>
      <c r="I253" s="4"/>
      <c r="J253" s="4"/>
      <c r="K253" s="4"/>
      <c r="L253" s="4"/>
      <c r="M253" s="4"/>
      <c r="N253" s="4"/>
      <c r="O253" s="6"/>
      <c r="P253" s="202"/>
      <c r="Q253" s="6"/>
    </row>
    <row r="254" spans="1:17" ht="16.5" hidden="1">
      <c r="A254" s="4"/>
      <c r="B254" s="4"/>
      <c r="C254" s="4"/>
      <c r="D254" s="4"/>
      <c r="E254" s="4"/>
      <c r="F254" s="4"/>
      <c r="G254" s="4"/>
      <c r="H254" s="202"/>
      <c r="I254" s="4"/>
      <c r="J254" s="4"/>
      <c r="K254" s="4"/>
      <c r="L254" s="4"/>
      <c r="M254" s="4"/>
      <c r="N254" s="4"/>
      <c r="O254" s="6"/>
      <c r="P254" s="202"/>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28</v>
      </c>
      <c r="C256" s="10" t="s">
        <v>35</v>
      </c>
      <c r="D256" s="10" t="s">
        <v>36</v>
      </c>
      <c r="E256" s="10" t="s">
        <v>37</v>
      </c>
      <c r="F256" s="10" t="s">
        <v>38</v>
      </c>
      <c r="G256" s="10" t="s">
        <v>39</v>
      </c>
      <c r="H256" s="10" t="s">
        <v>40</v>
      </c>
      <c r="I256" s="8"/>
      <c r="J256" s="29"/>
      <c r="K256" s="30"/>
      <c r="L256" s="30"/>
      <c r="M256" s="30"/>
      <c r="N256" s="30"/>
      <c r="O256" s="30"/>
      <c r="P256" s="30"/>
      <c r="Q256" s="8"/>
    </row>
    <row r="257" spans="1:17" ht="16.5" hidden="1">
      <c r="A257" s="8"/>
      <c r="B257" s="11" t="s">
        <v>41</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42</v>
      </c>
      <c r="G270" s="16" t="e">
        <f>SUM(C257:H257)</f>
        <v>#REF!</v>
      </c>
      <c r="H270" s="15" t="s">
        <v>43</v>
      </c>
      <c r="I270" s="8"/>
      <c r="J270" s="34"/>
      <c r="K270" s="34"/>
      <c r="L270" s="34"/>
      <c r="M270" s="34"/>
      <c r="N270" s="34"/>
      <c r="O270" s="35"/>
      <c r="P270" s="34"/>
      <c r="Q270" s="8"/>
    </row>
    <row r="271" spans="1:17" ht="16.5" hidden="1">
      <c r="A271" s="4"/>
      <c r="B271" s="4"/>
      <c r="C271" s="4"/>
      <c r="D271" s="4"/>
      <c r="E271" s="4"/>
      <c r="F271" s="4"/>
      <c r="G271" s="6"/>
      <c r="H271" s="202"/>
      <c r="I271" s="4"/>
      <c r="J271" s="4"/>
      <c r="K271" s="4"/>
      <c r="L271" s="4"/>
      <c r="M271" s="4"/>
      <c r="N271" s="4"/>
      <c r="O271" s="6"/>
      <c r="P271" s="202"/>
      <c r="Q271" s="4"/>
    </row>
    <row r="272" spans="1:17" ht="16.5" hidden="1">
      <c r="A272" s="4"/>
      <c r="B272" s="4"/>
      <c r="C272" s="4"/>
      <c r="D272" s="4"/>
      <c r="E272" s="4"/>
      <c r="F272" s="4"/>
      <c r="G272" s="6"/>
      <c r="H272" s="202"/>
      <c r="I272" s="4"/>
      <c r="J272" s="4"/>
      <c r="K272" s="4"/>
      <c r="L272" s="4"/>
      <c r="M272" s="4"/>
      <c r="N272" s="4"/>
      <c r="O272" s="6"/>
      <c r="P272" s="202"/>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28</v>
      </c>
      <c r="C274" s="10" t="s">
        <v>35</v>
      </c>
      <c r="D274" s="10" t="s">
        <v>36</v>
      </c>
      <c r="E274" s="10" t="s">
        <v>37</v>
      </c>
      <c r="F274" s="10" t="s">
        <v>38</v>
      </c>
      <c r="G274" s="10" t="s">
        <v>39</v>
      </c>
      <c r="H274" s="10" t="s">
        <v>40</v>
      </c>
      <c r="I274" s="8"/>
      <c r="J274" s="9" t="s">
        <v>28</v>
      </c>
      <c r="K274" s="10" t="s">
        <v>35</v>
      </c>
      <c r="L274" s="10" t="s">
        <v>36</v>
      </c>
      <c r="M274" s="10" t="s">
        <v>37</v>
      </c>
      <c r="N274" s="10" t="s">
        <v>38</v>
      </c>
      <c r="O274" s="10" t="s">
        <v>39</v>
      </c>
      <c r="P274" s="10" t="s">
        <v>40</v>
      </c>
      <c r="Q274" s="8"/>
    </row>
    <row r="275" spans="1:17" ht="16.5" hidden="1">
      <c r="A275" s="8"/>
      <c r="B275" s="11" t="s">
        <v>41</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41</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42</v>
      </c>
      <c r="G288" s="16">
        <f>SUM(C275:H275)</f>
        <v>0</v>
      </c>
      <c r="H288" s="15" t="s">
        <v>43</v>
      </c>
      <c r="I288" s="14"/>
      <c r="J288" s="19"/>
      <c r="K288" s="19"/>
      <c r="L288" s="19"/>
      <c r="M288" s="19"/>
      <c r="N288" s="15" t="s">
        <v>42</v>
      </c>
      <c r="O288" s="16">
        <f>SUM(K275:P275)</f>
        <v>0</v>
      </c>
      <c r="P288" s="15" t="s">
        <v>43</v>
      </c>
      <c r="Q288" s="8"/>
    </row>
    <row r="289" spans="1:17" ht="16.5" hidden="1">
      <c r="A289" s="8"/>
      <c r="B289" s="8"/>
      <c r="C289" s="8"/>
      <c r="D289" s="8"/>
      <c r="E289" s="8"/>
      <c r="F289" s="8"/>
      <c r="G289" s="14"/>
      <c r="H289" s="205"/>
      <c r="I289" s="14"/>
      <c r="J289" s="8"/>
      <c r="K289" s="8"/>
      <c r="L289" s="8"/>
      <c r="M289" s="8"/>
      <c r="N289" s="8"/>
      <c r="O289" s="14"/>
      <c r="P289" s="205"/>
      <c r="Q289" s="8"/>
    </row>
    <row r="290" spans="1:17" ht="16.5" hidden="1">
      <c r="A290" s="8"/>
      <c r="B290" s="8"/>
      <c r="C290" s="8"/>
      <c r="D290" s="8"/>
      <c r="E290" s="8"/>
      <c r="F290" s="8"/>
      <c r="G290" s="14"/>
      <c r="H290" s="205"/>
      <c r="I290" s="14"/>
      <c r="J290" s="8"/>
      <c r="K290" s="8"/>
      <c r="L290" s="8"/>
      <c r="M290" s="8"/>
      <c r="N290" s="8"/>
      <c r="O290" s="14"/>
      <c r="P290" s="205"/>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28</v>
      </c>
      <c r="C292" s="10" t="s">
        <v>35</v>
      </c>
      <c r="D292" s="10" t="s">
        <v>36</v>
      </c>
      <c r="E292" s="10" t="s">
        <v>37</v>
      </c>
      <c r="F292" s="10" t="s">
        <v>38</v>
      </c>
      <c r="G292" s="10" t="s">
        <v>39</v>
      </c>
      <c r="H292" s="10" t="s">
        <v>40</v>
      </c>
      <c r="I292" s="8"/>
      <c r="J292" s="9" t="s">
        <v>28</v>
      </c>
      <c r="K292" s="10" t="s">
        <v>35</v>
      </c>
      <c r="L292" s="10" t="s">
        <v>36</v>
      </c>
      <c r="M292" s="10" t="s">
        <v>37</v>
      </c>
      <c r="N292" s="10" t="s">
        <v>38</v>
      </c>
      <c r="O292" s="10" t="s">
        <v>39</v>
      </c>
      <c r="P292" s="10" t="s">
        <v>40</v>
      </c>
      <c r="Q292" s="8"/>
    </row>
    <row r="293" spans="1:17" ht="16.5" hidden="1">
      <c r="A293" s="8"/>
      <c r="B293" s="11" t="s">
        <v>41</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41</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42</v>
      </c>
      <c r="G306" s="16">
        <f>SUM(C293:H293)</f>
        <v>0</v>
      </c>
      <c r="H306" s="15" t="s">
        <v>43</v>
      </c>
      <c r="I306" s="8"/>
      <c r="J306" s="8"/>
      <c r="K306" s="8"/>
      <c r="L306" s="8"/>
      <c r="M306" s="8"/>
      <c r="N306" s="15" t="s">
        <v>42</v>
      </c>
      <c r="O306" s="16">
        <f>SUM(K293:P293)</f>
        <v>0</v>
      </c>
      <c r="P306" s="15" t="s">
        <v>43</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12</v>
      </c>
      <c r="C309" s="32"/>
      <c r="D309" s="32"/>
      <c r="E309" s="32"/>
      <c r="F309" s="32"/>
      <c r="G309" s="32"/>
      <c r="H309" s="33"/>
      <c r="I309" s="8"/>
      <c r="J309" s="8"/>
      <c r="K309" s="8"/>
      <c r="L309" s="8"/>
      <c r="M309" s="8"/>
      <c r="N309" s="8"/>
      <c r="O309" s="8"/>
      <c r="P309" s="8"/>
      <c r="Q309" s="8"/>
    </row>
    <row r="310" spans="1:17" ht="16.5" hidden="1">
      <c r="A310" s="8"/>
      <c r="B310" s="9" t="s">
        <v>28</v>
      </c>
      <c r="C310" s="10" t="s">
        <v>35</v>
      </c>
      <c r="D310" s="10" t="s">
        <v>36</v>
      </c>
      <c r="E310" s="10" t="s">
        <v>37</v>
      </c>
      <c r="F310" s="10" t="s">
        <v>38</v>
      </c>
      <c r="G310" s="10" t="s">
        <v>39</v>
      </c>
      <c r="H310" s="10" t="s">
        <v>40</v>
      </c>
      <c r="I310" s="8"/>
      <c r="J310" s="8"/>
      <c r="K310" s="8"/>
      <c r="L310" s="8"/>
      <c r="M310" s="8"/>
      <c r="N310" s="8"/>
      <c r="O310" s="8"/>
      <c r="P310" s="8"/>
      <c r="Q310" s="8"/>
    </row>
    <row r="311" spans="1:17" ht="16.5" hidden="1">
      <c r="A311" s="8"/>
      <c r="B311" s="11" t="s">
        <v>41</v>
      </c>
      <c r="C311" s="11">
        <f>COUNTIF('REKOD PRESTASI MURID'!$AD$12:$AD$65,1)</f>
        <v>0</v>
      </c>
      <c r="D311" s="11">
        <f>COUNTIF('REKOD PRESTASI MURID'!$AD$12:$AD$65,2)</f>
        <v>0</v>
      </c>
      <c r="E311" s="11">
        <f>COUNTIF('REKOD PRESTASI MURID'!$AD$12:$AD$65,3)</f>
        <v>0</v>
      </c>
      <c r="F311" s="11">
        <f>COUNTIF('REKOD PRESTASI MURID'!$AD$12:$AD$65,4)</f>
        <v>0</v>
      </c>
      <c r="G311" s="11">
        <f>COUNTIF('REKOD PRESTASI MURID'!$AD$12:$AD$65,5)</f>
        <v>0</v>
      </c>
      <c r="H311" s="11">
        <f>COUNTIF('REKOD PRESTASI MURID'!$AD$12:$AD$65,6)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42</v>
      </c>
      <c r="G324" s="16">
        <f>SUM(C311:H311)</f>
        <v>0</v>
      </c>
      <c r="H324" s="15" t="s">
        <v>43</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t="16.5" hidden="1">
      <c r="A328" s="8"/>
      <c r="B328" s="8"/>
      <c r="C328" s="8"/>
      <c r="D328" s="8"/>
      <c r="E328" s="8"/>
      <c r="F328" s="8"/>
      <c r="G328" s="8"/>
      <c r="H328" s="8"/>
      <c r="I328" s="8"/>
      <c r="J328" s="9" t="s">
        <v>28</v>
      </c>
      <c r="K328" s="10" t="s">
        <v>35</v>
      </c>
      <c r="L328" s="10" t="s">
        <v>36</v>
      </c>
      <c r="M328" s="10" t="s">
        <v>37</v>
      </c>
      <c r="N328" s="10" t="s">
        <v>38</v>
      </c>
      <c r="O328" s="10" t="s">
        <v>39</v>
      </c>
      <c r="P328" s="10" t="s">
        <v>40</v>
      </c>
      <c r="Q328" s="8"/>
    </row>
    <row r="329" spans="1:17" ht="16.5" hidden="1">
      <c r="A329" s="8"/>
      <c r="B329" s="8"/>
      <c r="C329" s="8"/>
      <c r="D329" s="8"/>
      <c r="E329" s="8"/>
      <c r="F329" s="8"/>
      <c r="G329" s="8"/>
      <c r="H329" s="8"/>
      <c r="I329" s="8"/>
      <c r="J329" s="11" t="s">
        <v>41</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42</v>
      </c>
      <c r="O342" s="16">
        <f>SUM(K329:P329)</f>
        <v>0</v>
      </c>
      <c r="P342" s="15" t="s">
        <v>43</v>
      </c>
      <c r="Q342" s="8"/>
    </row>
    <row r="343" spans="1:17" ht="16.5" hidden="1">
      <c r="A343" s="8"/>
      <c r="B343" s="8"/>
      <c r="C343" s="8"/>
      <c r="D343" s="8"/>
      <c r="E343" s="8"/>
      <c r="F343" s="8"/>
      <c r="G343" s="8"/>
      <c r="H343" s="8"/>
      <c r="I343" s="8"/>
      <c r="J343" s="8"/>
      <c r="K343" s="8"/>
      <c r="L343" s="8"/>
      <c r="M343" s="8"/>
      <c r="N343" s="8"/>
      <c r="O343" s="8"/>
      <c r="P343" s="8"/>
      <c r="Q343" s="8"/>
    </row>
    <row r="344" spans="1:17" ht="16.5">
      <c r="A344" s="8"/>
      <c r="B344" s="8"/>
      <c r="C344" s="8"/>
      <c r="D344" s="8"/>
      <c r="E344" s="8"/>
      <c r="F344" s="8"/>
      <c r="G344" s="8"/>
      <c r="H344" s="8"/>
      <c r="I344" s="8"/>
      <c r="J344" s="8"/>
      <c r="K344" s="8"/>
      <c r="L344" s="8"/>
      <c r="M344" s="8"/>
      <c r="N344" s="8"/>
      <c r="O344" s="8"/>
      <c r="P344" s="8"/>
      <c r="Q344" s="8"/>
    </row>
    <row r="345" spans="1:17" ht="16.5">
      <c r="A345" s="8"/>
      <c r="B345" s="8"/>
      <c r="C345" s="8"/>
      <c r="D345" s="8"/>
      <c r="E345" s="8"/>
      <c r="F345" s="8"/>
      <c r="G345" s="8"/>
      <c r="H345" s="8"/>
      <c r="I345" s="8"/>
      <c r="J345" s="8"/>
      <c r="K345" s="8"/>
      <c r="L345" s="8"/>
      <c r="M345" s="8"/>
      <c r="N345" s="8"/>
      <c r="O345" s="8"/>
      <c r="P345" s="8"/>
      <c r="Q345" s="8"/>
    </row>
    <row r="346" spans="1:17" ht="16.5">
      <c r="A346" s="8"/>
      <c r="B346" s="8"/>
      <c r="C346" s="8"/>
      <c r="D346" s="8"/>
      <c r="E346" s="8"/>
      <c r="F346" s="8"/>
      <c r="G346" s="8"/>
      <c r="H346" s="8"/>
      <c r="I346" s="8"/>
      <c r="J346" s="8"/>
      <c r="K346" s="8"/>
      <c r="L346" s="8"/>
      <c r="M346" s="8"/>
      <c r="N346" s="8"/>
      <c r="O346" s="8"/>
      <c r="P346" s="8"/>
      <c r="Q346" s="8"/>
    </row>
    <row r="347" spans="1:17" ht="16.5">
      <c r="A347" s="8"/>
      <c r="B347" s="8"/>
      <c r="C347" s="8"/>
      <c r="D347" s="8"/>
      <c r="E347" s="8"/>
      <c r="F347" s="8"/>
      <c r="G347" s="8"/>
      <c r="H347" s="8"/>
      <c r="I347" s="8"/>
      <c r="J347" s="8"/>
      <c r="K347" s="8"/>
      <c r="L347" s="8"/>
      <c r="M347" s="8"/>
      <c r="N347" s="8"/>
      <c r="O347" s="8"/>
      <c r="P347" s="8"/>
      <c r="Q347" s="8"/>
    </row>
    <row r="348" spans="1:17" ht="16.5">
      <c r="A348" s="8"/>
      <c r="B348" s="8"/>
      <c r="C348" s="8"/>
      <c r="D348" s="8"/>
      <c r="E348" s="8"/>
      <c r="F348" s="8"/>
      <c r="G348" s="8"/>
      <c r="H348" s="8"/>
      <c r="I348" s="8"/>
      <c r="J348" s="8"/>
      <c r="K348" s="8"/>
      <c r="L348" s="8"/>
      <c r="M348" s="8"/>
      <c r="N348" s="8"/>
      <c r="O348" s="8"/>
      <c r="P348" s="8"/>
      <c r="Q348" s="8"/>
    </row>
    <row r="349" spans="1:17" ht="16.5">
      <c r="A349" s="8"/>
      <c r="B349" s="8"/>
      <c r="C349" s="8"/>
      <c r="D349" s="8"/>
      <c r="E349" s="8"/>
      <c r="F349" s="8"/>
      <c r="G349" s="8"/>
      <c r="H349" s="8"/>
      <c r="I349" s="8"/>
      <c r="J349" s="8"/>
      <c r="K349" s="8"/>
      <c r="L349" s="8"/>
      <c r="M349" s="8"/>
      <c r="N349" s="8"/>
      <c r="O349" s="8"/>
      <c r="P349" s="8"/>
      <c r="Q349" s="8"/>
    </row>
    <row r="350" spans="1:17" ht="16.5">
      <c r="A350" s="8"/>
      <c r="B350" s="8"/>
      <c r="C350" s="8"/>
      <c r="D350" s="8"/>
      <c r="E350" s="8"/>
      <c r="F350" s="8"/>
      <c r="G350" s="8"/>
      <c r="H350" s="8"/>
      <c r="I350" s="8"/>
      <c r="J350" s="8"/>
      <c r="K350" s="8"/>
      <c r="L350" s="8"/>
      <c r="M350" s="8"/>
      <c r="N350" s="8"/>
      <c r="O350" s="8"/>
      <c r="P350" s="8"/>
      <c r="Q350" s="8"/>
    </row>
    <row r="351" spans="1:17" ht="16.5">
      <c r="A351" s="8"/>
      <c r="B351" s="8"/>
      <c r="C351" s="8"/>
      <c r="D351" s="8"/>
      <c r="E351" s="8"/>
      <c r="F351" s="8"/>
      <c r="G351" s="8"/>
      <c r="H351" s="8"/>
      <c r="I351" s="8"/>
      <c r="J351" s="8"/>
      <c r="K351" s="8"/>
      <c r="L351" s="8"/>
      <c r="M351" s="8"/>
      <c r="N351" s="8"/>
      <c r="O351" s="8"/>
      <c r="P351" s="8"/>
      <c r="Q351" s="8"/>
    </row>
    <row r="352" spans="1:17" ht="16.5">
      <c r="A352" s="8"/>
      <c r="B352" s="8"/>
      <c r="C352" s="8"/>
      <c r="D352" s="8"/>
      <c r="E352" s="8"/>
      <c r="F352" s="8"/>
      <c r="G352" s="8"/>
      <c r="H352" s="8"/>
      <c r="I352" s="8"/>
      <c r="J352" s="8"/>
      <c r="K352" s="8"/>
      <c r="L352" s="8"/>
      <c r="M352" s="8"/>
      <c r="N352" s="8"/>
      <c r="O352" s="8"/>
      <c r="P352" s="8"/>
      <c r="Q352" s="8"/>
    </row>
    <row r="353" spans="1:17" ht="16.5">
      <c r="A353" s="8"/>
      <c r="B353" s="8"/>
      <c r="C353" s="8"/>
      <c r="D353" s="8"/>
      <c r="E353" s="8"/>
      <c r="F353" s="8"/>
      <c r="G353" s="8"/>
      <c r="H353" s="8"/>
      <c r="I353" s="8"/>
      <c r="J353" s="8"/>
      <c r="K353" s="8"/>
      <c r="L353" s="8"/>
      <c r="M353" s="8"/>
      <c r="N353" s="8"/>
      <c r="O353" s="8"/>
      <c r="P353" s="8"/>
      <c r="Q353" s="8"/>
    </row>
    <row r="354" spans="1:17" ht="16.5">
      <c r="A354" s="8"/>
      <c r="B354" s="8"/>
      <c r="C354" s="8"/>
      <c r="D354" s="8"/>
      <c r="E354" s="8"/>
      <c r="F354" s="8"/>
      <c r="G354" s="8"/>
      <c r="H354" s="8"/>
      <c r="I354" s="8"/>
      <c r="J354" s="8"/>
      <c r="K354" s="8"/>
      <c r="L354" s="8"/>
      <c r="M354" s="8"/>
      <c r="N354" s="8"/>
      <c r="O354" s="8"/>
      <c r="P354" s="8"/>
      <c r="Q354" s="8"/>
    </row>
    <row r="355" spans="1:17" ht="16.5">
      <c r="A355" s="8"/>
      <c r="B355" s="8"/>
      <c r="C355" s="8"/>
      <c r="D355" s="8"/>
      <c r="E355" s="8"/>
      <c r="F355" s="8"/>
      <c r="G355" s="8"/>
      <c r="H355" s="8"/>
      <c r="I355" s="8"/>
      <c r="J355" s="8"/>
      <c r="K355" s="8"/>
      <c r="L355" s="8"/>
      <c r="M355" s="8"/>
      <c r="N355" s="8"/>
      <c r="O355" s="8"/>
      <c r="P355" s="8"/>
      <c r="Q355" s="8"/>
    </row>
    <row r="356" spans="1:17" ht="16.5">
      <c r="A356" s="8"/>
      <c r="B356" s="8"/>
      <c r="C356" s="8"/>
      <c r="D356" s="8"/>
      <c r="E356" s="8"/>
      <c r="F356" s="8"/>
      <c r="G356" s="8"/>
      <c r="H356" s="8"/>
      <c r="I356" s="8"/>
      <c r="J356" s="8"/>
      <c r="K356" s="8"/>
      <c r="L356" s="8"/>
      <c r="M356" s="8"/>
      <c r="N356" s="8"/>
      <c r="O356" s="8"/>
      <c r="P356" s="8"/>
      <c r="Q356" s="8"/>
    </row>
  </sheetData>
  <sheetProtection/>
  <mergeCells count="14">
    <mergeCell ref="P271:P272"/>
    <mergeCell ref="P289:P290"/>
    <mergeCell ref="B237:H237"/>
    <mergeCell ref="H199:H200"/>
    <mergeCell ref="H217:H218"/>
    <mergeCell ref="H235:H236"/>
    <mergeCell ref="H253:H254"/>
    <mergeCell ref="H271:H272"/>
    <mergeCell ref="A1:Q4"/>
    <mergeCell ref="H289:H290"/>
    <mergeCell ref="P199:P200"/>
    <mergeCell ref="P217:P218"/>
    <mergeCell ref="P235:P236"/>
    <mergeCell ref="P253:P254"/>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5"/>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norsilawati.zakaria</cp:lastModifiedBy>
  <dcterms:created xsi:type="dcterms:W3CDTF">2016-04-25T12:26:07Z</dcterms:created>
  <dcterms:modified xsi:type="dcterms:W3CDTF">2016-12-06T01:41:13Z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