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EMPLAT TINGKATAN 1\"/>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'!$A$1:$B$203</definedName>
    <definedName name="_xlnm.Print_Area" localSheetId="4">'GRAF PELAPORAN'!$A$1:$Q$216</definedName>
    <definedName name="_xlnm.Print_Area" localSheetId="2">'LAPORAN MURID (INDIVIDU)'!$A$1:$G$59</definedName>
    <definedName name="_xlnm.Print_Area" localSheetId="1">'REKOD PRESTASI MURID'!$A$1:$I$78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F56" i="2" l="1"/>
  <c r="B4" i="2" l="1"/>
  <c r="E23" i="2"/>
  <c r="F23" i="2" s="1"/>
  <c r="C26" i="4"/>
  <c r="D26" i="4"/>
  <c r="H43" i="4"/>
  <c r="G43" i="4"/>
  <c r="F43" i="4"/>
  <c r="E43" i="4"/>
  <c r="D43" i="4"/>
  <c r="C43" i="4"/>
  <c r="B41" i="4"/>
  <c r="K96" i="4"/>
  <c r="C96" i="4"/>
  <c r="J94" i="4"/>
  <c r="J24" i="4"/>
  <c r="H26" i="4"/>
  <c r="G26" i="4"/>
  <c r="F26" i="4"/>
  <c r="E26" i="4"/>
  <c r="B24" i="4"/>
  <c r="E22" i="2"/>
  <c r="F22" i="2" s="1"/>
  <c r="K7" i="2"/>
  <c r="E15" i="2"/>
  <c r="E17" i="2" s="1"/>
  <c r="E21" i="2"/>
  <c r="F21" i="2" s="1"/>
  <c r="E20" i="2"/>
  <c r="F20" i="2" s="1"/>
  <c r="D23" i="2"/>
  <c r="D22" i="2"/>
  <c r="P8" i="4"/>
  <c r="O8" i="4"/>
  <c r="N8" i="4"/>
  <c r="H8" i="4"/>
  <c r="G8" i="4"/>
  <c r="F8" i="4"/>
  <c r="B72" i="1"/>
  <c r="D42" i="1"/>
  <c r="D43" i="1"/>
  <c r="D44" i="1"/>
  <c r="D45" i="1"/>
  <c r="D46" i="1"/>
  <c r="D47" i="1"/>
  <c r="D48" i="1"/>
  <c r="D49" i="1"/>
  <c r="D50" i="1"/>
  <c r="D51" i="1"/>
  <c r="D52" i="1"/>
  <c r="D53" i="1"/>
  <c r="D54" i="1"/>
  <c r="D55" i="1"/>
  <c r="D56" i="1"/>
  <c r="D57" i="1"/>
  <c r="D58" i="1"/>
  <c r="D59" i="1"/>
  <c r="D60" i="1"/>
  <c r="D61" i="1"/>
  <c r="D62" i="1"/>
  <c r="D63" i="1"/>
  <c r="D64" i="1"/>
  <c r="D65" i="1"/>
  <c r="D19" i="1"/>
  <c r="D20" i="1"/>
  <c r="D21" i="1"/>
  <c r="D22" i="1"/>
  <c r="D23" i="1"/>
  <c r="D24" i="1"/>
  <c r="D25" i="1"/>
  <c r="D26" i="1"/>
  <c r="D27" i="1"/>
  <c r="D28" i="1"/>
  <c r="D29" i="1"/>
  <c r="D30" i="1"/>
  <c r="D31" i="1"/>
  <c r="D32" i="1"/>
  <c r="D33" i="1"/>
  <c r="D34" i="1"/>
  <c r="D35" i="1"/>
  <c r="D36" i="1"/>
  <c r="D37" i="1"/>
  <c r="D38" i="1"/>
  <c r="D39" i="1"/>
  <c r="D40" i="1"/>
  <c r="D41" i="1"/>
  <c r="D18" i="1"/>
  <c r="D13" i="1"/>
  <c r="D14" i="1"/>
  <c r="D15" i="1"/>
  <c r="D16" i="1"/>
  <c r="D17" i="1"/>
  <c r="D12" i="1"/>
  <c r="B20" i="2"/>
  <c r="M3" i="4"/>
  <c r="I4" i="4"/>
  <c r="I3" i="4"/>
  <c r="K9" i="2"/>
  <c r="K8" i="2"/>
  <c r="F15" i="2"/>
  <c r="D11" i="2"/>
  <c r="A1" i="4"/>
  <c r="B6" i="4"/>
  <c r="J6" i="4"/>
  <c r="C8" i="4"/>
  <c r="D8" i="4"/>
  <c r="E8" i="4"/>
  <c r="K8" i="4"/>
  <c r="L8" i="4"/>
  <c r="M8" i="4"/>
  <c r="O21" i="4" s="1"/>
  <c r="B59" i="4"/>
  <c r="J59" i="4"/>
  <c r="C61" i="4"/>
  <c r="D61" i="4"/>
  <c r="E61" i="4"/>
  <c r="F61" i="4"/>
  <c r="G61" i="4"/>
  <c r="H61" i="4"/>
  <c r="K61" i="4"/>
  <c r="O74" i="4" s="1"/>
  <c r="L61" i="4"/>
  <c r="M61" i="4"/>
  <c r="N61" i="4"/>
  <c r="O61" i="4"/>
  <c r="P61" i="4"/>
  <c r="B76" i="4"/>
  <c r="J76" i="4"/>
  <c r="C78" i="4"/>
  <c r="G91" i="4" s="1"/>
  <c r="D78" i="4"/>
  <c r="E78" i="4"/>
  <c r="F78" i="4"/>
  <c r="G78" i="4"/>
  <c r="H78" i="4"/>
  <c r="K78" i="4"/>
  <c r="L78" i="4"/>
  <c r="M78" i="4"/>
  <c r="N78" i="4"/>
  <c r="O78" i="4"/>
  <c r="P78" i="4"/>
  <c r="B94" i="4"/>
  <c r="D96" i="4"/>
  <c r="E96" i="4"/>
  <c r="F96" i="4"/>
  <c r="G96" i="4"/>
  <c r="H96" i="4"/>
  <c r="L96" i="4"/>
  <c r="M96" i="4"/>
  <c r="N96" i="4"/>
  <c r="O96" i="4"/>
  <c r="P96" i="4"/>
  <c r="B111" i="4"/>
  <c r="J111" i="4"/>
  <c r="C113" i="4"/>
  <c r="D113" i="4"/>
  <c r="E113" i="4"/>
  <c r="F113" i="4"/>
  <c r="G113" i="4"/>
  <c r="H113" i="4"/>
  <c r="K113" i="4"/>
  <c r="O126" i="4" s="1"/>
  <c r="L113" i="4"/>
  <c r="M113" i="4"/>
  <c r="N113" i="4"/>
  <c r="O113" i="4"/>
  <c r="P113" i="4"/>
  <c r="B129" i="4"/>
  <c r="J129" i="4"/>
  <c r="C131" i="4"/>
  <c r="G144" i="4" s="1"/>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D13" i="2"/>
  <c r="B6" i="2"/>
  <c r="I7" i="2"/>
  <c r="J7" i="2" s="1"/>
  <c r="I8" i="2"/>
  <c r="J8" i="2" s="1"/>
  <c r="D9" i="2"/>
  <c r="I9" i="2"/>
  <c r="J9" i="2" s="1"/>
  <c r="I10" i="2"/>
  <c r="J10" i="2"/>
  <c r="I11" i="2"/>
  <c r="J11" i="2"/>
  <c r="D12" i="2"/>
  <c r="I12" i="2"/>
  <c r="J12" i="2" s="1"/>
  <c r="I13" i="2"/>
  <c r="J13" i="2" s="1"/>
  <c r="I14" i="2"/>
  <c r="J14" i="2" s="1"/>
  <c r="I15" i="2"/>
  <c r="J15" i="2" s="1"/>
  <c r="I16" i="2"/>
  <c r="J16" i="2" s="1"/>
  <c r="I17" i="2"/>
  <c r="J17" i="2" s="1"/>
  <c r="I18" i="2"/>
  <c r="J18" i="2" s="1"/>
  <c r="I19" i="2"/>
  <c r="J19" i="2" s="1"/>
  <c r="D20" i="2"/>
  <c r="I20" i="2"/>
  <c r="J20" i="2" s="1"/>
  <c r="D21" i="2"/>
  <c r="I21" i="2"/>
  <c r="J21" i="2" s="1"/>
  <c r="I22" i="2"/>
  <c r="J22" i="2" s="1"/>
  <c r="I23" i="2"/>
  <c r="J23" i="2"/>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c r="D30" i="2"/>
  <c r="E30" i="2"/>
  <c r="F30" i="2" s="1"/>
  <c r="I30" i="2"/>
  <c r="J30" i="2" s="1"/>
  <c r="D31" i="2"/>
  <c r="E31" i="2"/>
  <c r="F31" i="2" s="1"/>
  <c r="I31" i="2"/>
  <c r="J31" i="2"/>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c r="I55" i="2"/>
  <c r="J55" i="2" s="1"/>
  <c r="B56" i="2"/>
  <c r="I56" i="2"/>
  <c r="J56" i="2" s="1"/>
  <c r="I57" i="2"/>
  <c r="J57" i="2" s="1"/>
  <c r="I58" i="2"/>
  <c r="J58" i="2" s="1"/>
  <c r="I59" i="2"/>
  <c r="J59" i="2" s="1"/>
  <c r="I60" i="2"/>
  <c r="J60" i="2" s="1"/>
  <c r="I61" i="2"/>
  <c r="J61" i="2"/>
  <c r="I62" i="2"/>
  <c r="J62" i="2" s="1"/>
  <c r="I63" i="2"/>
  <c r="J63" i="2" s="1"/>
  <c r="F58" i="2"/>
  <c r="D10" i="2"/>
  <c r="B58" i="2"/>
  <c r="O109" i="4"/>
  <c r="O198" i="4"/>
  <c r="O144" i="4"/>
  <c r="G74" i="4"/>
  <c r="G198" i="4"/>
  <c r="O180" i="4"/>
  <c r="G180" i="4"/>
  <c r="O162" i="4"/>
  <c r="G162" i="4"/>
  <c r="G126" i="4"/>
  <c r="G109" i="4" l="1"/>
  <c r="G56" i="4"/>
  <c r="G216" i="4"/>
  <c r="O91" i="4"/>
  <c r="G39" i="4"/>
  <c r="D8" i="2"/>
  <c r="O39" i="4"/>
  <c r="G21" i="4"/>
</calcChain>
</file>

<file path=xl/comments1.xml><?xml version="1.0" encoding="utf-8"?>
<comments xmlns="http://schemas.openxmlformats.org/spreadsheetml/2006/main">
  <authors>
    <author>Windows User</author>
  </authors>
  <commentList>
    <comment ref="I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9"/>
            <color indexed="81"/>
            <rFont val="Tahoma"/>
            <family val="2"/>
          </rPr>
          <t>SKI:
1.1 Konsep Moral
1.2 Insan Bermoral
1.3 Hidup Bermoral</t>
        </r>
        <r>
          <rPr>
            <sz val="9"/>
            <color indexed="81"/>
            <rFont val="Tahoma"/>
            <family val="2"/>
          </rPr>
          <t xml:space="preserve">
</t>
        </r>
      </text>
    </comment>
    <comment ref="F11" authorId="0" shapeId="0">
      <text>
        <r>
          <rPr>
            <b/>
            <sz val="9"/>
            <color indexed="81"/>
            <rFont val="Tahoma"/>
            <family val="2"/>
          </rPr>
          <t>SK:
2.1 Hidup Beragama atau Berkepercayaan
2.2 Kenali Potensi Diri
2.3 Hubungan Kekeluargaan
2.4 Hubungan Persahabatan</t>
        </r>
        <r>
          <rPr>
            <sz val="9"/>
            <color indexed="81"/>
            <rFont val="Tahoma"/>
            <family val="2"/>
          </rPr>
          <t xml:space="preserve">
</t>
        </r>
      </text>
    </comment>
    <comment ref="G11" authorId="0" shapeId="0">
      <text>
        <r>
          <rPr>
            <b/>
            <sz val="9"/>
            <color indexed="81"/>
            <rFont val="Tahoma"/>
            <family val="2"/>
          </rPr>
          <t xml:space="preserve">SK:
3.1  Kesejahteraan dalam Kalangan Warga Sekolah
3.2  Keselamatan Kawasan Kediaman Tanggungjawab Bersama
3.3 Hargai  Kemudahan Awam
3.4 Sayangi Alam Sekitar
3.5 Remaja Berhemah
</t>
        </r>
      </text>
    </comment>
    <comment ref="H11" authorId="0" shapeId="0">
      <text>
        <r>
          <rPr>
            <b/>
            <sz val="9"/>
            <color indexed="81"/>
            <rFont val="Tahoma"/>
            <family val="2"/>
          </rPr>
          <t>SK:
4.1   Etiket di Rumah
4.2  Ketagihan Membawa Mudarat
4.3  Akur dengan Peraturan Sekolah
4.4  Lindungi Hak Asasi Kanak-kanak
4.5  Rasuah Musuh Negara</t>
        </r>
      </text>
    </comment>
  </commentList>
</comments>
</file>

<file path=xl/sharedStrings.xml><?xml version="1.0" encoding="utf-8"?>
<sst xmlns="http://schemas.openxmlformats.org/spreadsheetml/2006/main" count="375" uniqueCount="129">
  <si>
    <t>SEKOLAH :</t>
  </si>
  <si>
    <t>ALAMAT :</t>
  </si>
  <si>
    <t>:</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</si>
  <si>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</si>
  <si>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</si>
  <si>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</si>
  <si>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</si>
  <si>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</si>
  <si>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</si>
  <si>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</si>
  <si>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</si>
  <si>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</si>
  <si>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</si>
  <si>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</si>
  <si>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</si>
  <si>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</si>
  <si>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</si>
  <si>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</si>
  <si>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</si>
  <si>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</si>
  <si>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</si>
  <si>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</si>
  <si>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</si>
  <si>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</si>
  <si>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</si>
  <si>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</si>
  <si>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</si>
  <si>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</si>
  <si>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</si>
  <si>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</si>
  <si>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</si>
  <si>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</si>
  <si>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</si>
  <si>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</si>
  <si>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</si>
  <si>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</si>
  <si>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</si>
  <si>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</si>
  <si>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</si>
  <si>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</si>
  <si>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</si>
  <si>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</si>
  <si>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</si>
  <si>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</si>
  <si>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</si>
  <si>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</si>
  <si>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 xml:space="preserve">KLANG, </t>
  </si>
  <si>
    <t>GURU BESAR</t>
  </si>
  <si>
    <t>EN. TAN KAR HOCK</t>
  </si>
  <si>
    <t>PN. SUZILA MOHAMED</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</si>
  <si>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</si>
  <si>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</si>
  <si>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</si>
  <si>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</si>
  <si>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</si>
  <si>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</si>
  <si>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</si>
  <si>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</si>
  <si>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</si>
  <si>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</si>
  <si>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</si>
  <si>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</si>
  <si>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</si>
  <si>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</si>
  <si>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</si>
  <si>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</si>
  <si>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</si>
  <si>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</si>
  <si>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</si>
  <si>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</si>
  <si>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</si>
  <si>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</si>
  <si>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</si>
  <si>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</si>
  <si>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</si>
  <si>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</si>
  <si>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</si>
  <si>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</si>
  <si>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</si>
  <si>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</si>
  <si>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</si>
  <si>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r>
      <t xml:space="preserve">Guru hendaklah melengkapkan maklumat asas pada templat ini di halaman </t>
    </r>
    <r>
      <rPr>
        <b/>
        <i/>
        <sz val="11"/>
        <color indexed="8"/>
        <rFont val="Calibri"/>
        <family val="2"/>
      </rPr>
      <t>REKOD PRESTASI MURID</t>
    </r>
    <r>
      <rPr>
        <sz val="11"/>
        <color indexed="8"/>
        <rFont val="Calibri"/>
        <family val="2"/>
      </rPr>
      <t>.</t>
    </r>
  </si>
  <si>
    <t>PELAPORAN KESELURUHAN</t>
  </si>
  <si>
    <t xml:space="preserve">Murid mengetahui atau memberi respons terhadap perkara  yang dipelajari dalam penaakulan moral.                                                                                                                                                                                                                                                                                                                               </t>
  </si>
  <si>
    <t xml:space="preserve">Murid memahami dan mampu berkomunikasi tentang perkara  yang dipelajari dalam penaakulan moral.                                                                                                                                                                                                                                 </t>
  </si>
  <si>
    <t xml:space="preserve">Murid melaksanakan perlakuan moral dengan menterjemah perkara  yang dipelajari dalam sesuatu situasi dengan bimbingan.                     </t>
  </si>
  <si>
    <t xml:space="preserve">Murid melaksanakan perlakuan moral dengan menterjemah perkara yang dipelajari dalam pelbagai situasi.                                                                                                                                                                                                                                                                            </t>
  </si>
  <si>
    <t>PENDIDIKAN MORAL</t>
  </si>
  <si>
    <t>TINGKATAN 1 USAHA</t>
  </si>
  <si>
    <t>SET SHUN SENG</t>
  </si>
  <si>
    <t>ARUMUGAM MUTUSAMY</t>
  </si>
  <si>
    <t>ALFRED MANAKI</t>
  </si>
  <si>
    <t>SENTINI LUCAS</t>
  </si>
  <si>
    <t>NG SIEW SWEEN</t>
  </si>
  <si>
    <t>CHAN KOK MENG</t>
  </si>
  <si>
    <t>LEE HOOI HONG</t>
  </si>
  <si>
    <t>091019-14-5580</t>
  </si>
  <si>
    <t>SMK SUNGAI SIPUT</t>
  </si>
  <si>
    <t>Pengenalan Moral</t>
  </si>
  <si>
    <t>Diri, Keluarga dan Persahabatan</t>
  </si>
  <si>
    <t>BIDANG</t>
  </si>
  <si>
    <t>BIDANG 1</t>
  </si>
  <si>
    <t>BIDANG 2</t>
  </si>
  <si>
    <t>Hubungan antara Diri, Komuniti dan Masyarakat</t>
  </si>
  <si>
    <t>Moral, Peraturan dan Undang-undang</t>
  </si>
  <si>
    <t>BIDANG 3</t>
  </si>
  <si>
    <t>BIDANG 4</t>
  </si>
  <si>
    <r>
      <t>Murid mengetahui atau memberi respons terhadap perkara berkaitan bidang yang dipelajari dalam penaakulan moral.</t>
    </r>
    <r>
      <rPr>
        <sz val="11"/>
        <color theme="1"/>
        <rFont val="Arial"/>
        <family val="2"/>
      </rPr>
      <t xml:space="preserve">                 </t>
    </r>
    <r>
      <rPr>
        <sz val="10"/>
        <color theme="1"/>
        <rFont val="Arial"/>
        <family val="2"/>
      </rPr>
      <t xml:space="preserve">                                                                                                                                                                                                                                                                                                                 </t>
    </r>
    <r>
      <rPr>
        <sz val="10"/>
        <color theme="1"/>
        <rFont val="Calibri"/>
        <family val="2"/>
      </rPr>
      <t/>
    </r>
  </si>
  <si>
    <r>
      <t xml:space="preserve">Murid memahami dan mampu berkomunikasi tentang perkara berkaitan bidang yang dipelajari dalam penaakulan moral.                                                                                                                                                                                          </t>
    </r>
    <r>
      <rPr>
        <sz val="10"/>
        <color theme="1"/>
        <rFont val="Arial"/>
        <family val="2"/>
      </rPr>
      <t xml:space="preserve">   </t>
    </r>
  </si>
  <si>
    <r>
      <t xml:space="preserve">Murid melaksanakan perlakuan moral dengan menterjemah perkara berkaitan bidang yang dipelajari dalam sesuatu situasi dengan bimbingan.                                                                                                                                                                                                </t>
    </r>
    <r>
      <rPr>
        <sz val="10"/>
        <color theme="1"/>
        <rFont val="Calibri"/>
        <family val="2"/>
      </rPr>
      <t/>
    </r>
  </si>
  <si>
    <r>
      <t xml:space="preserve">Murid melaksanakan perlakuan moral dengan menterjemah perkara berkaitan bidang yang dipelajari dalam pelbagai situasi.                                                                                                                                                                                           </t>
    </r>
    <r>
      <rPr>
        <sz val="10"/>
        <color theme="1"/>
        <rFont val="Calibri"/>
        <family val="2"/>
      </rPr>
      <t/>
    </r>
  </si>
  <si>
    <t xml:space="preserve">Murid mengamalkan perlakuan moral berkaitan bidang dalam kehidupan harian.                                                                                                      </t>
  </si>
  <si>
    <t xml:space="preserve">Murid mengamalkan perlakuan moral berkaitan bidang dalam kehidupan harian secara tekal atau boleh dicontohi.                                                                                                                                                                                        </t>
  </si>
  <si>
    <t>PELAPORAN MENGIKUT BIDANG</t>
  </si>
  <si>
    <t xml:space="preserve">Murid mengamalkan perlakuan moral dalam kehidupan harian.                                                                                                                                                                                                                                                                                                                     </t>
  </si>
  <si>
    <t xml:space="preserve">Murid mengamalkan perlakuan moral dalam kehidupan harian secara tekal atau boleh dicontohi.                                                                                                                             </t>
  </si>
  <si>
    <t>PENDIDIKAN MORAL  TINGKATAN 1</t>
  </si>
  <si>
    <t>PENENTUAN TAHAP PENGUASAAN</t>
  </si>
  <si>
    <t>PENGETUA</t>
  </si>
  <si>
    <r>
      <t xml:space="preserve">Pentaksiran perlu dilakukan </t>
    </r>
    <r>
      <rPr>
        <b/>
        <sz val="11"/>
        <color indexed="8"/>
        <rFont val="Calibri"/>
        <family val="2"/>
      </rPr>
      <t>sepanjang masa</t>
    </r>
    <r>
      <rPr>
        <sz val="11"/>
        <color indexed="8"/>
        <rFont val="Calibri"/>
        <family val="2"/>
      </rPr>
      <t xml:space="preserve"> dan tahap penguasaan murid dipantau secara </t>
    </r>
    <r>
      <rPr>
        <b/>
        <sz val="11"/>
        <color indexed="8"/>
        <rFont val="Calibri"/>
        <family val="2"/>
      </rPr>
      <t>berterusan</t>
    </r>
    <r>
      <rPr>
        <sz val="11"/>
        <color indexed="8"/>
        <rFont val="Calibri"/>
        <family val="2"/>
      </rPr>
      <t>. Tahap penguasaan ini boleh dicatat di dalam buku rekod, atau lain-lain tempat catatan; tetapi untuk tujuan pelaporan kepada ibu bapa, ia boleh direkod di dalam templat yang dibekalkan ini dan dilaporkan dua kali setahun iaitu pada pertengahan tahun dan akhir tahun.</t>
    </r>
  </si>
  <si>
    <r>
      <t xml:space="preserve">Templat pelaporan ini terdiri daripada 4 lajur yang dibina berdasarkan konstruk bidang </t>
    </r>
    <r>
      <rPr>
        <b/>
        <i/>
        <sz val="11"/>
        <color indexed="8"/>
        <rFont val="Calibri"/>
        <family val="2"/>
      </rPr>
      <t>(Bidang 1: Pengenalan Moral, Bidang 2:  Diri, keluarga dan Persahabatan,  Bidang 3:  Hubungan antara Diri, Komuniti dan  Masyarakat, Bidang 4:  Moral,  Peraturan dan Undang-undang)</t>
    </r>
  </si>
  <si>
    <t>Guru hendaklah memilih peringkat pentaksiran di sebelah kanan bahagian atas halaman Rekod Prestasi Murid untuk  membuat pelaporan bagi pertengahan atau akhir tahun di dalam templat ini.</t>
  </si>
  <si>
    <r>
      <t xml:space="preserve">Pelaporan bagi </t>
    </r>
    <r>
      <rPr>
        <b/>
        <sz val="11"/>
        <color indexed="8"/>
        <rFont val="Calibri"/>
        <family val="2"/>
      </rPr>
      <t>Bidang 1 dan 2</t>
    </r>
    <r>
      <rPr>
        <sz val="11"/>
        <color indexed="8"/>
        <rFont val="Calibri"/>
        <family val="2"/>
      </rPr>
      <t xml:space="preserve"> akan dilakukan pada </t>
    </r>
    <r>
      <rPr>
        <b/>
        <sz val="11"/>
        <color indexed="8"/>
        <rFont val="Calibri"/>
        <family val="2"/>
      </rPr>
      <t>pertengahan tahun</t>
    </r>
    <r>
      <rPr>
        <sz val="11"/>
        <color indexed="8"/>
        <rFont val="Calibri"/>
        <family val="2"/>
      </rPr>
      <t xml:space="preserve">, manakala pelaporan bagi  </t>
    </r>
    <r>
      <rPr>
        <b/>
        <sz val="11"/>
        <color indexed="8"/>
        <rFont val="Calibri"/>
        <family val="2"/>
      </rPr>
      <t>Bidang 3 dan 4</t>
    </r>
    <r>
      <rPr>
        <sz val="11"/>
        <color indexed="8"/>
        <rFont val="Calibri"/>
        <family val="2"/>
      </rPr>
      <t xml:space="preserve"> pula dilakukan pada </t>
    </r>
    <r>
      <rPr>
        <b/>
        <sz val="11"/>
        <color indexed="8"/>
        <rFont val="Calibri"/>
        <family val="2"/>
      </rPr>
      <t>akhir tahun</t>
    </r>
    <r>
      <rPr>
        <sz val="11"/>
        <color indexed="8"/>
        <rFont val="Calibri"/>
        <family val="2"/>
      </rPr>
      <t>.</t>
    </r>
  </si>
  <si>
    <r>
      <t>Tahap Penguasaan diberikan berdasarkan setiap rubrik mengikut konstruk bidang</t>
    </r>
    <r>
      <rPr>
        <sz val="11"/>
        <color rgb="FFFF0000"/>
        <rFont val="Calibri"/>
        <family val="2"/>
      </rPr>
      <t xml:space="preserve"> </t>
    </r>
    <r>
      <rPr>
        <sz val="11"/>
        <color indexed="8"/>
        <rFont val="Calibri"/>
        <family val="2"/>
      </rPr>
      <t>tersebut seperti di halaman Data Penyataan Tahap Penguasaan.</t>
    </r>
  </si>
  <si>
    <t>Guru perlu mengajar kesemua Standard Kandungan dan Standard Pembelajaran yang ada di dalam setiap bidang yang dinyatakan sebelum menentukan Tahap Penguasaan murid.</t>
  </si>
  <si>
    <r>
      <t xml:space="preserve">Guru perlu membuat </t>
    </r>
    <r>
      <rPr>
        <b/>
        <sz val="11"/>
        <color indexed="8"/>
        <rFont val="Calibri"/>
        <family val="2"/>
      </rPr>
      <t>pertimbangan profesional</t>
    </r>
    <r>
      <rPr>
        <sz val="11"/>
        <color indexed="8"/>
        <rFont val="Calibri"/>
        <family val="2"/>
      </rPr>
      <t xml:space="preserve"> untuk menentukan </t>
    </r>
    <r>
      <rPr>
        <b/>
        <sz val="11"/>
        <color indexed="8"/>
        <rFont val="Calibri"/>
        <family val="2"/>
      </rPr>
      <t>Tahap  Penguasaan Keseluruhan</t>
    </r>
    <r>
      <rPr>
        <sz val="11"/>
        <color indexed="8"/>
        <rFont val="Calibri"/>
        <family val="2"/>
      </rPr>
      <t xml:space="preserve"> murid.</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</si>
  <si>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</si>
  <si>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Pentaksiran Bilik Darjah (PBD) adalah sebahagian daripada komponen didalam Pentaksiran Berasaskan Sekolah (PBS). Pelaksanaannya telah bermula sejak tahun 2011 berdasarkan Surat Siaran Lembaga Peperiksaan Bil. 3 Tahun 2011. PBD sebelum ini dikenali sebagai Pentaksiran Sekolah (PS) di mana ia dilaksanakan secara formatif dan sumatif dengan pelbagai pendekatan dan kaedah bagi mengenal pasti perkembangan pembelajaran murid secara keseluruhan.</t>
  </si>
  <si>
    <t>ULASAN TAMBAHAN (Jika 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</si>
</sst>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1">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sz val="11"/>
      <color indexed="8"/>
      <name val="Arial"/>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1"/>
      <color rgb="FFFFC000"/>
      <name val="Arial"/>
      <family val="2"/>
    </font>
    <font>
      <b/>
      <sz val="12"/>
      <color rgb="FFFFFF00"/>
      <name val="Arial Narrow"/>
      <family val="2"/>
    </font>
    <font>
      <sz val="11"/>
      <color theme="1"/>
      <name val="Arial"/>
      <family val="2"/>
    </font>
    <font>
      <sz val="10"/>
      <color theme="1"/>
      <name val="Arial"/>
      <family val="2"/>
    </font>
    <font>
      <sz val="10"/>
      <color theme="1"/>
      <name val="Calibri"/>
      <family val="2"/>
    </font>
    <font>
      <sz val="12"/>
      <color theme="1"/>
      <name val="Arial Narrow"/>
      <family val="2"/>
    </font>
    <font>
      <b/>
      <sz val="11"/>
      <color theme="1"/>
      <name val="Calibri"/>
      <family val="2"/>
    </font>
  </fonts>
  <fills count="1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rgb="FF00B0F0"/>
        <bgColor indexed="64"/>
      </patternFill>
    </fill>
    <fill>
      <patternFill patternType="solid">
        <fgColor theme="8" tint="-0.249977111117893"/>
        <bgColor indexed="64"/>
      </patternFill>
    </fill>
    <fill>
      <patternFill patternType="solid">
        <fgColor theme="3"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4">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0" fillId="8" borderId="1" xfId="0" applyFont="1" applyFill="1" applyBorder="1" applyAlignment="1">
      <alignment horizontal="left" vertical="center" wrapText="1"/>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3" fillId="0" borderId="0" xfId="0" applyFont="1" applyAlignment="1"/>
    <xf numFmtId="0" fontId="34" fillId="0" borderId="0" xfId="0" applyFont="1" applyAlignment="1"/>
    <xf numFmtId="0" fontId="0" fillId="12" borderId="0" xfId="0" applyFill="1" applyAlignment="1"/>
    <xf numFmtId="0" fontId="35" fillId="13" borderId="0" xfId="0" applyFont="1" applyFill="1" applyAlignment="1"/>
    <xf numFmtId="0" fontId="32" fillId="13" borderId="0" xfId="0" applyFont="1" applyFill="1" applyAlignment="1"/>
    <xf numFmtId="0" fontId="37" fillId="14" borderId="0" xfId="0" applyFont="1" applyFill="1" applyAlignment="1"/>
    <xf numFmtId="0" fontId="36" fillId="14" borderId="0" xfId="0" applyFont="1" applyFill="1" applyAlignment="1">
      <alignment vertical="center"/>
    </xf>
    <xf numFmtId="0" fontId="0" fillId="0" borderId="0" xfId="0" applyFill="1" applyBorder="1" applyAlignment="1"/>
    <xf numFmtId="0" fontId="0" fillId="0" borderId="0" xfId="0" applyBorder="1" applyAlignment="1"/>
    <xf numFmtId="0" fontId="34" fillId="12" borderId="0" xfId="0" applyFont="1" applyFill="1" applyAlignment="1"/>
    <xf numFmtId="0" fontId="0" fillId="12" borderId="0" xfId="0" applyFill="1" applyBorder="1" applyAlignment="1"/>
    <xf numFmtId="0" fontId="34" fillId="12" borderId="0" xfId="0" applyFont="1" applyFill="1" applyAlignment="1">
      <alignment horizontal="center"/>
    </xf>
    <xf numFmtId="0" fontId="34"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9" fillId="2" borderId="13" xfId="0" applyFont="1" applyFill="1" applyBorder="1" applyAlignment="1">
      <alignment horizontal="center"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0" fillId="0" borderId="0" xfId="0" applyAlignment="1">
      <alignment vertical="top"/>
    </xf>
    <xf numFmtId="0" fontId="7" fillId="15" borderId="23" xfId="0" applyFont="1" applyFill="1" applyBorder="1" applyAlignment="1">
      <alignment horizontal="center" vertical="center" wrapText="1"/>
    </xf>
    <xf numFmtId="0" fontId="24" fillId="0" borderId="12"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44" fillId="16" borderId="23" xfId="0" applyFont="1" applyFill="1" applyBorder="1" applyAlignment="1">
      <alignment horizontal="center" vertical="center"/>
    </xf>
    <xf numFmtId="0" fontId="45" fillId="17" borderId="23" xfId="0" applyFont="1" applyFill="1" applyBorder="1" applyAlignment="1">
      <alignment horizontal="center" vertical="center" wrapText="1"/>
    </xf>
    <xf numFmtId="0" fontId="46" fillId="12" borderId="23" xfId="0" applyFont="1" applyFill="1" applyBorder="1" applyAlignment="1">
      <alignment horizontal="center" vertical="center"/>
    </xf>
    <xf numFmtId="0" fontId="47" fillId="12" borderId="23" xfId="0" applyFont="1" applyFill="1" applyBorder="1" applyAlignment="1">
      <alignment horizontal="left" vertical="center" wrapText="1" indent="1"/>
    </xf>
    <xf numFmtId="0" fontId="46" fillId="12" borderId="24" xfId="0" applyFont="1" applyFill="1" applyBorder="1" applyAlignment="1">
      <alignment horizontal="center" vertical="center" wrapText="1"/>
    </xf>
    <xf numFmtId="0" fontId="25" fillId="2" borderId="0" xfId="0" applyFont="1" applyFill="1" applyAlignment="1">
      <alignment horizontal="left" vertical="center" indent="1"/>
    </xf>
    <xf numFmtId="0" fontId="49" fillId="0" borderId="23" xfId="0" applyFont="1" applyBorder="1" applyAlignment="1" applyProtection="1">
      <alignment vertical="center"/>
      <protection locked="0"/>
    </xf>
    <xf numFmtId="164" fontId="49" fillId="0" borderId="23" xfId="0" applyNumberFormat="1" applyFont="1" applyBorder="1" applyAlignment="1" applyProtection="1">
      <alignment horizontal="center" vertical="center"/>
      <protection locked="0"/>
    </xf>
    <xf numFmtId="0" fontId="7" fillId="15" borderId="12" xfId="0" applyFont="1" applyFill="1" applyBorder="1" applyAlignment="1">
      <alignment horizontal="center" vertical="center" wrapText="1"/>
    </xf>
    <xf numFmtId="0" fontId="50" fillId="13" borderId="0" xfId="0" applyFont="1" applyFill="1" applyAlignment="1">
      <alignment horizontal="right" vertical="center"/>
    </xf>
    <xf numFmtId="0" fontId="25" fillId="10" borderId="9" xfId="0" applyFont="1" applyFill="1" applyBorder="1" applyAlignment="1">
      <alignment horizontal="center" vertical="center" wrapText="1"/>
    </xf>
    <xf numFmtId="0" fontId="7" fillId="5" borderId="0" xfId="0" applyFont="1" applyFill="1" applyBorder="1" applyAlignment="1" applyProtection="1">
      <alignment vertical="center"/>
      <protection locked="0"/>
    </xf>
    <xf numFmtId="0" fontId="8" fillId="0" borderId="0" xfId="0" applyFont="1" applyBorder="1" applyAlignment="1" applyProtection="1">
      <alignment horizontal="center"/>
    </xf>
    <xf numFmtId="0" fontId="33" fillId="0" borderId="0" xfId="0" applyFont="1" applyAlignment="1">
      <alignment horizontal="justify" vertical="justify" wrapText="1"/>
    </xf>
    <xf numFmtId="0" fontId="0" fillId="0" borderId="0" xfId="0" applyAlignment="1">
      <alignment horizontal="justify" vertical="justify" wrapText="1"/>
    </xf>
    <xf numFmtId="0" fontId="33" fillId="0" borderId="0" xfId="0" applyFont="1" applyAlignment="1">
      <alignment horizontal="left" vertical="justify"/>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0" xfId="0" applyFont="1" applyFill="1" applyBorder="1" applyAlignment="1">
      <alignment horizontal="center" vertical="center"/>
    </xf>
    <xf numFmtId="0" fontId="27" fillId="11" borderId="21" xfId="0" applyFont="1" applyFill="1" applyBorder="1" applyAlignment="1">
      <alignment horizontal="center" vertical="center"/>
    </xf>
    <xf numFmtId="0" fontId="27" fillId="11" borderId="22"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7" fillId="12" borderId="25" xfId="0" applyFont="1" applyFill="1" applyBorder="1" applyAlignment="1">
      <alignment horizontal="center" vertical="center"/>
    </xf>
    <xf numFmtId="0" fontId="7" fillId="12" borderId="26" xfId="0" applyFont="1" applyFill="1" applyBorder="1" applyAlignment="1">
      <alignment horizontal="center" vertical="center"/>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23" xfId="0" applyFont="1" applyFill="1" applyBorder="1" applyAlignment="1">
      <alignment horizontal="center" vertical="center" wrapText="1"/>
    </xf>
    <xf numFmtId="0" fontId="24" fillId="0" borderId="0" xfId="0" applyFont="1" applyFill="1" applyBorder="1" applyAlignment="1">
      <alignment horizontal="right" vertical="center" wrapText="1"/>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2</c:v>
                </c:pt>
                <c:pt idx="2">
                  <c:v>2</c:v>
                </c:pt>
                <c:pt idx="3">
                  <c:v>1</c:v>
                </c:pt>
                <c:pt idx="4">
                  <c:v>2</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PELAPORAN'!#REF!</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1</c:v>
                </c:pt>
                <c:pt idx="1">
                  <c:v>0</c:v>
                </c:pt>
                <c:pt idx="2">
                  <c:v>1</c:v>
                </c:pt>
                <c:pt idx="3">
                  <c:v>4</c:v>
                </c:pt>
                <c:pt idx="4">
                  <c:v>1</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1</c:v>
                </c:pt>
                <c:pt idx="1">
                  <c:v>1</c:v>
                </c:pt>
                <c:pt idx="2">
                  <c:v>1</c:v>
                </c:pt>
                <c:pt idx="3">
                  <c:v>1</c:v>
                </c:pt>
                <c:pt idx="4">
                  <c:v>2</c:v>
                </c:pt>
                <c:pt idx="5">
                  <c:v>1</c:v>
                </c:pt>
              </c:numCache>
            </c:numRef>
          </c:val>
          <c:extLst>
            <c:ext xmlns:c16="http://schemas.microsoft.com/office/drawing/2014/chart" uri="{C3380CC4-5D6E-409C-BE32-E72D297353CC}">
              <c16:uniqueId val="{00000000-EC6A-4B8A-ABFE-CC40570972DC}"/>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1</c:v>
                </c:pt>
                <c:pt idx="1">
                  <c:v>1</c:v>
                </c:pt>
                <c:pt idx="2">
                  <c:v>2</c:v>
                </c:pt>
                <c:pt idx="3">
                  <c:v>1</c:v>
                </c:pt>
                <c:pt idx="4">
                  <c:v>1</c:v>
                </c:pt>
                <c:pt idx="5">
                  <c:v>1</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1</c:v>
                </c:pt>
                <c:pt idx="1">
                  <c:v>0</c:v>
                </c:pt>
                <c:pt idx="2">
                  <c:v>2</c:v>
                </c:pt>
                <c:pt idx="3">
                  <c:v>2</c:v>
                </c:pt>
                <c:pt idx="4">
                  <c:v>2</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N$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image" Target="../media/image3.png"/><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1.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microsoft.com/office/2007/relationships/hdphoto" Target="../media/hdphoto3.wd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704850</xdr:colOff>
          <xdr:row>5</xdr:row>
          <xdr:rowOff>19050</xdr:rowOff>
        </xdr:from>
        <xdr:to>
          <xdr:col>6</xdr:col>
          <xdr:colOff>1047750</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5</xdr:row>
          <xdr:rowOff>238125</xdr:rowOff>
        </xdr:from>
        <xdr:to>
          <xdr:col>6</xdr:col>
          <xdr:colOff>1038225</xdr:colOff>
          <xdr:row>6</xdr:row>
          <xdr:rowOff>219075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70069</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twoCellAnchor>
    <xdr:from>
      <xdr:col>9</xdr:col>
      <xdr:colOff>0</xdr:colOff>
      <xdr:row>27</xdr:row>
      <xdr:rowOff>0</xdr:rowOff>
    </xdr:from>
    <xdr:to>
      <xdr:col>15</xdr:col>
      <xdr:colOff>614363</xdr:colOff>
      <xdr:row>37</xdr:row>
      <xdr:rowOff>176213</xdr:rowOff>
    </xdr:to>
    <xdr:graphicFrame macro="">
      <xdr:nvGraphicFramePr>
        <xdr:cNvPr id="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3"/>
  <sheetViews>
    <sheetView showGridLines="0" workbookViewId="0">
      <pane ySplit="2" topLeftCell="A33" activePane="bottomLeft" state="frozen"/>
      <selection pane="bottomLeft" activeCell="K14" sqref="K14"/>
    </sheetView>
  </sheetViews>
  <sheetFormatPr defaultColWidth="30" defaultRowHeight="15"/>
  <cols>
    <col min="1" max="1" width="3.85546875" customWidth="1"/>
    <col min="2" max="10" width="9.140625" customWidth="1"/>
    <col min="11" max="11" width="18.140625" customWidth="1"/>
  </cols>
  <sheetData>
    <row r="1" spans="1:12" ht="24" customHeight="1">
      <c r="A1" s="150" t="s">
        <v>67</v>
      </c>
      <c r="B1" s="149"/>
      <c r="C1" s="149"/>
      <c r="D1" s="149"/>
      <c r="E1" s="149"/>
      <c r="F1" s="149"/>
      <c r="G1" s="149"/>
      <c r="H1" s="149"/>
      <c r="I1" s="149"/>
      <c r="J1" s="149"/>
      <c r="K1" s="149"/>
    </row>
    <row r="2" spans="1:12" ht="21">
      <c r="A2" s="147" t="s">
        <v>50</v>
      </c>
      <c r="B2" s="148"/>
      <c r="C2" s="148"/>
      <c r="D2" s="148"/>
      <c r="E2" s="148"/>
      <c r="F2" s="148"/>
      <c r="G2" s="148"/>
      <c r="H2" s="148"/>
      <c r="I2" s="148"/>
      <c r="J2" s="148"/>
      <c r="K2" s="181" t="s">
        <v>116</v>
      </c>
    </row>
    <row r="4" spans="1:12">
      <c r="A4" s="145" t="s">
        <v>51</v>
      </c>
    </row>
    <row r="5" spans="1:12">
      <c r="A5" s="185" t="s">
        <v>127</v>
      </c>
      <c r="B5" s="185"/>
      <c r="C5" s="185"/>
      <c r="D5" s="185"/>
      <c r="E5" s="185"/>
      <c r="F5" s="185"/>
      <c r="G5" s="185"/>
      <c r="H5" s="185"/>
      <c r="I5" s="185"/>
      <c r="J5" s="185"/>
      <c r="K5" s="185"/>
    </row>
    <row r="6" spans="1:12">
      <c r="A6" s="185"/>
      <c r="B6" s="185"/>
      <c r="C6" s="185"/>
      <c r="D6" s="185"/>
      <c r="E6" s="185"/>
      <c r="F6" s="185"/>
      <c r="G6" s="185"/>
      <c r="H6" s="185"/>
      <c r="I6" s="185"/>
      <c r="J6" s="185"/>
      <c r="K6" s="185"/>
    </row>
    <row r="7" spans="1:12">
      <c r="A7" s="185"/>
      <c r="B7" s="185"/>
      <c r="C7" s="185"/>
      <c r="D7" s="185"/>
      <c r="E7" s="185"/>
      <c r="F7" s="185"/>
      <c r="G7" s="185"/>
      <c r="H7" s="185"/>
      <c r="I7" s="185"/>
      <c r="J7" s="185"/>
      <c r="K7" s="185"/>
    </row>
    <row r="8" spans="1:12">
      <c r="A8" s="185"/>
      <c r="B8" s="185"/>
      <c r="C8" s="185"/>
      <c r="D8" s="185"/>
      <c r="E8" s="185"/>
      <c r="F8" s="185"/>
      <c r="G8" s="185"/>
      <c r="H8" s="185"/>
      <c r="I8" s="185"/>
      <c r="J8" s="185"/>
      <c r="K8" s="185"/>
    </row>
    <row r="9" spans="1:12">
      <c r="A9" s="185"/>
      <c r="B9" s="185"/>
      <c r="C9" s="185"/>
      <c r="D9" s="185"/>
      <c r="E9" s="185"/>
      <c r="F9" s="185"/>
      <c r="G9" s="185"/>
      <c r="H9" s="185"/>
      <c r="I9" s="185"/>
      <c r="J9" s="185"/>
      <c r="K9" s="185"/>
    </row>
    <row r="10" spans="1:12">
      <c r="B10" s="151"/>
      <c r="C10" s="151"/>
      <c r="D10" s="152"/>
      <c r="E10" s="152"/>
      <c r="F10" s="152"/>
      <c r="G10" s="152"/>
      <c r="H10" s="152"/>
      <c r="I10" s="152"/>
      <c r="J10" s="152"/>
      <c r="K10" s="152"/>
    </row>
    <row r="11" spans="1:12">
      <c r="A11" s="155" t="s">
        <v>59</v>
      </c>
      <c r="B11" s="156" t="s">
        <v>52</v>
      </c>
      <c r="C11" s="154"/>
      <c r="D11" s="154"/>
      <c r="E11" s="154"/>
      <c r="F11" s="154"/>
      <c r="G11" s="154"/>
      <c r="H11" s="154"/>
      <c r="I11" s="154"/>
      <c r="J11" s="154"/>
      <c r="K11" s="154"/>
      <c r="L11" s="152"/>
    </row>
    <row r="12" spans="1:12">
      <c r="B12" s="144" t="s">
        <v>53</v>
      </c>
    </row>
    <row r="13" spans="1:12">
      <c r="B13" s="144" t="s">
        <v>54</v>
      </c>
    </row>
    <row r="14" spans="1:12">
      <c r="B14" s="144" t="s">
        <v>55</v>
      </c>
    </row>
    <row r="15" spans="1:12">
      <c r="B15" s="144" t="s">
        <v>56</v>
      </c>
    </row>
    <row r="16" spans="1:12">
      <c r="B16" s="144" t="s">
        <v>57</v>
      </c>
    </row>
    <row r="17" spans="1:13">
      <c r="B17" s="144" t="s">
        <v>58</v>
      </c>
    </row>
    <row r="19" spans="1:13">
      <c r="A19" s="155" t="s">
        <v>60</v>
      </c>
      <c r="B19" s="153" t="s">
        <v>61</v>
      </c>
      <c r="C19" s="146"/>
      <c r="D19" s="146"/>
      <c r="E19" s="146"/>
      <c r="F19" s="146"/>
      <c r="G19" s="146"/>
      <c r="H19" s="146"/>
      <c r="I19" s="146"/>
      <c r="J19" s="146"/>
      <c r="K19" s="146"/>
    </row>
    <row r="20" spans="1:13">
      <c r="B20" s="144" t="s">
        <v>81</v>
      </c>
    </row>
    <row r="21" spans="1:13">
      <c r="B21" s="144" t="s">
        <v>62</v>
      </c>
    </row>
    <row r="22" spans="1:13">
      <c r="B22" s="144" t="s">
        <v>63</v>
      </c>
    </row>
    <row r="23" spans="1:13">
      <c r="B23" s="144" t="s">
        <v>66</v>
      </c>
    </row>
    <row r="24" spans="1:13">
      <c r="B24" s="144" t="s">
        <v>72</v>
      </c>
    </row>
    <row r="25" spans="1:13">
      <c r="B25" s="144" t="s">
        <v>68</v>
      </c>
    </row>
    <row r="26" spans="1:13">
      <c r="B26" s="144" t="s">
        <v>69</v>
      </c>
    </row>
    <row r="28" spans="1:13">
      <c r="A28" s="155" t="s">
        <v>70</v>
      </c>
      <c r="B28" s="153" t="s">
        <v>23</v>
      </c>
      <c r="C28" s="146"/>
      <c r="D28" s="146"/>
      <c r="E28" s="146"/>
      <c r="F28" s="146"/>
      <c r="G28" s="146"/>
      <c r="H28" s="146"/>
      <c r="I28" s="146"/>
      <c r="J28" s="146"/>
      <c r="K28" s="146"/>
    </row>
    <row r="29" spans="1:13" ht="15" customHeight="1">
      <c r="B29" s="185" t="s">
        <v>126</v>
      </c>
      <c r="C29" s="185"/>
      <c r="D29" s="185"/>
      <c r="E29" s="185"/>
      <c r="F29" s="185"/>
      <c r="G29" s="185"/>
      <c r="H29" s="185"/>
      <c r="I29" s="185"/>
      <c r="J29" s="185"/>
      <c r="K29" s="185"/>
      <c r="M29" s="144"/>
    </row>
    <row r="30" spans="1:13">
      <c r="B30" s="185"/>
      <c r="C30" s="185"/>
      <c r="D30" s="185"/>
      <c r="E30" s="185"/>
      <c r="F30" s="185"/>
      <c r="G30" s="185"/>
      <c r="H30" s="185"/>
      <c r="I30" s="185"/>
      <c r="J30" s="185"/>
      <c r="K30" s="185"/>
      <c r="M30" s="144"/>
    </row>
    <row r="31" spans="1:13">
      <c r="B31" s="185"/>
      <c r="C31" s="185"/>
      <c r="D31" s="185"/>
      <c r="E31" s="185"/>
      <c r="F31" s="185"/>
      <c r="G31" s="185"/>
      <c r="H31" s="185"/>
      <c r="I31" s="185"/>
      <c r="J31" s="185"/>
      <c r="K31" s="185"/>
      <c r="M31" s="144"/>
    </row>
    <row r="32" spans="1:13">
      <c r="B32" s="185"/>
      <c r="C32" s="185"/>
      <c r="D32" s="185"/>
      <c r="E32" s="185"/>
      <c r="F32" s="185"/>
      <c r="G32" s="185"/>
      <c r="H32" s="185"/>
      <c r="I32" s="185"/>
      <c r="J32" s="185"/>
      <c r="K32" s="185"/>
      <c r="M32" s="144"/>
    </row>
    <row r="33" spans="1:11">
      <c r="B33" s="185"/>
      <c r="C33" s="185"/>
      <c r="D33" s="185"/>
      <c r="E33" s="185"/>
      <c r="F33" s="185"/>
      <c r="G33" s="185"/>
      <c r="H33" s="185"/>
      <c r="I33" s="185"/>
      <c r="J33" s="185"/>
      <c r="K33" s="185"/>
    </row>
    <row r="34" spans="1:11">
      <c r="B34" s="185"/>
      <c r="C34" s="185"/>
      <c r="D34" s="185"/>
      <c r="E34" s="185"/>
      <c r="F34" s="185"/>
      <c r="G34" s="185"/>
      <c r="H34" s="185"/>
      <c r="I34" s="185"/>
      <c r="J34" s="185"/>
      <c r="K34" s="185"/>
    </row>
    <row r="36" spans="1:11">
      <c r="A36" s="155" t="s">
        <v>71</v>
      </c>
      <c r="B36" s="153" t="s">
        <v>117</v>
      </c>
      <c r="C36" s="146"/>
      <c r="D36" s="146"/>
      <c r="E36" s="146"/>
      <c r="F36" s="146"/>
      <c r="G36" s="146"/>
      <c r="H36" s="146"/>
      <c r="I36" s="146"/>
      <c r="J36" s="146"/>
      <c r="K36" s="146"/>
    </row>
    <row r="37" spans="1:11" ht="15" customHeight="1">
      <c r="A37" s="168">
        <v>1</v>
      </c>
      <c r="B37" s="185" t="s">
        <v>119</v>
      </c>
      <c r="C37" s="185"/>
      <c r="D37" s="185"/>
      <c r="E37" s="185"/>
      <c r="F37" s="185"/>
      <c r="G37" s="185"/>
      <c r="H37" s="185"/>
      <c r="I37" s="185"/>
      <c r="J37" s="185"/>
      <c r="K37" s="185"/>
    </row>
    <row r="38" spans="1:11">
      <c r="A38" s="168"/>
      <c r="B38" s="185"/>
      <c r="C38" s="185"/>
      <c r="D38" s="185"/>
      <c r="E38" s="185"/>
      <c r="F38" s="185"/>
      <c r="G38" s="185"/>
      <c r="H38" s="185"/>
      <c r="I38" s="185"/>
      <c r="J38" s="185"/>
      <c r="K38" s="185"/>
    </row>
    <row r="39" spans="1:11" ht="13.5" customHeight="1">
      <c r="A39" s="168"/>
      <c r="B39" s="185"/>
      <c r="C39" s="185"/>
      <c r="D39" s="185"/>
      <c r="E39" s="185"/>
      <c r="F39" s="185"/>
      <c r="G39" s="185"/>
      <c r="H39" s="185"/>
      <c r="I39" s="185"/>
      <c r="J39" s="185"/>
      <c r="K39" s="185"/>
    </row>
    <row r="40" spans="1:11">
      <c r="A40" s="168"/>
      <c r="B40" s="185"/>
      <c r="C40" s="185"/>
      <c r="D40" s="185"/>
      <c r="E40" s="185"/>
      <c r="F40" s="185"/>
      <c r="G40" s="185"/>
      <c r="H40" s="185"/>
      <c r="I40" s="185"/>
      <c r="J40" s="185"/>
      <c r="K40" s="185"/>
    </row>
    <row r="41" spans="1:11" ht="15" customHeight="1">
      <c r="A41" s="168">
        <v>2</v>
      </c>
      <c r="B41" s="185" t="s">
        <v>120</v>
      </c>
      <c r="C41" s="185"/>
      <c r="D41" s="185"/>
      <c r="E41" s="185"/>
      <c r="F41" s="185"/>
      <c r="G41" s="185"/>
      <c r="H41" s="185"/>
      <c r="I41" s="185"/>
      <c r="J41" s="185"/>
      <c r="K41" s="185"/>
    </row>
    <row r="42" spans="1:11" ht="33.75" customHeight="1">
      <c r="A42" s="168"/>
      <c r="B42" s="185"/>
      <c r="C42" s="185"/>
      <c r="D42" s="185"/>
      <c r="E42" s="185"/>
      <c r="F42" s="185"/>
      <c r="G42" s="185"/>
      <c r="H42" s="185"/>
      <c r="I42" s="185"/>
      <c r="J42" s="185"/>
      <c r="K42" s="185"/>
    </row>
    <row r="43" spans="1:11" ht="15" customHeight="1">
      <c r="A43" s="168">
        <v>3</v>
      </c>
      <c r="B43" s="185" t="s">
        <v>121</v>
      </c>
      <c r="C43" s="185"/>
      <c r="D43" s="185"/>
      <c r="E43" s="185"/>
      <c r="F43" s="185"/>
      <c r="G43" s="185"/>
      <c r="H43" s="185"/>
      <c r="I43" s="185"/>
      <c r="J43" s="185"/>
      <c r="K43" s="185"/>
    </row>
    <row r="44" spans="1:11">
      <c r="A44" s="168"/>
      <c r="B44" s="185"/>
      <c r="C44" s="185"/>
      <c r="D44" s="185"/>
      <c r="E44" s="185"/>
      <c r="F44" s="185"/>
      <c r="G44" s="185"/>
      <c r="H44" s="185"/>
      <c r="I44" s="185"/>
      <c r="J44" s="185"/>
      <c r="K44" s="185"/>
    </row>
    <row r="45" spans="1:11" ht="15" customHeight="1">
      <c r="A45" s="168">
        <v>4</v>
      </c>
      <c r="B45" s="185" t="s">
        <v>122</v>
      </c>
      <c r="C45" s="186"/>
      <c r="D45" s="186"/>
      <c r="E45" s="186"/>
      <c r="F45" s="186"/>
      <c r="G45" s="186"/>
      <c r="H45" s="186"/>
      <c r="I45" s="186"/>
      <c r="J45" s="186"/>
      <c r="K45" s="186"/>
    </row>
    <row r="46" spans="1:11" ht="15" customHeight="1">
      <c r="A46" s="168"/>
      <c r="B46" s="186"/>
      <c r="C46" s="186"/>
      <c r="D46" s="186"/>
      <c r="E46" s="186"/>
      <c r="F46" s="186"/>
      <c r="G46" s="186"/>
      <c r="H46" s="186"/>
      <c r="I46" s="186"/>
      <c r="J46" s="186"/>
      <c r="K46" s="186"/>
    </row>
    <row r="47" spans="1:11" ht="15" customHeight="1">
      <c r="A47" s="168">
        <v>5</v>
      </c>
      <c r="B47" s="185" t="s">
        <v>123</v>
      </c>
      <c r="C47" s="185"/>
      <c r="D47" s="185"/>
      <c r="E47" s="185"/>
      <c r="F47" s="185"/>
      <c r="G47" s="185"/>
      <c r="H47" s="185"/>
      <c r="I47" s="185"/>
      <c r="J47" s="185"/>
      <c r="K47" s="185"/>
    </row>
    <row r="48" spans="1:11" ht="16.5" customHeight="1">
      <c r="A48" s="168"/>
      <c r="B48" s="185"/>
      <c r="C48" s="185"/>
      <c r="D48" s="185"/>
      <c r="E48" s="185"/>
      <c r="F48" s="185"/>
      <c r="G48" s="185"/>
      <c r="H48" s="185"/>
      <c r="I48" s="185"/>
      <c r="J48" s="185"/>
      <c r="K48" s="185"/>
    </row>
    <row r="49" spans="1:11" ht="16.5" customHeight="1">
      <c r="A49" s="168">
        <v>6</v>
      </c>
      <c r="B49" s="187" t="s">
        <v>124</v>
      </c>
      <c r="C49" s="187"/>
      <c r="D49" s="187"/>
      <c r="E49" s="187"/>
      <c r="F49" s="187"/>
      <c r="G49" s="187"/>
      <c r="H49" s="187"/>
      <c r="I49" s="187"/>
      <c r="J49" s="187"/>
      <c r="K49" s="187"/>
    </row>
    <row r="50" spans="1:11" ht="16.5" customHeight="1">
      <c r="A50" s="168"/>
      <c r="B50" s="187"/>
      <c r="C50" s="187"/>
      <c r="D50" s="187"/>
      <c r="E50" s="187"/>
      <c r="F50" s="187"/>
      <c r="G50" s="187"/>
      <c r="H50" s="187"/>
      <c r="I50" s="187"/>
      <c r="J50" s="187"/>
      <c r="K50" s="187"/>
    </row>
    <row r="51" spans="1:11" ht="15" customHeight="1">
      <c r="A51" s="168">
        <v>7</v>
      </c>
      <c r="B51" s="187" t="s">
        <v>125</v>
      </c>
      <c r="C51" s="187"/>
      <c r="D51" s="187"/>
      <c r="E51" s="187"/>
      <c r="F51" s="187"/>
      <c r="G51" s="187"/>
      <c r="H51" s="187"/>
      <c r="I51" s="187"/>
      <c r="J51" s="187"/>
      <c r="K51" s="187"/>
    </row>
    <row r="52" spans="1:11">
      <c r="B52" s="185"/>
      <c r="C52" s="185"/>
      <c r="D52" s="185"/>
      <c r="E52" s="185"/>
      <c r="F52" s="185"/>
      <c r="G52" s="185"/>
      <c r="H52" s="185"/>
      <c r="I52" s="185"/>
      <c r="J52" s="185"/>
      <c r="K52" s="185"/>
    </row>
    <row r="53" spans="1:11" ht="15" customHeight="1">
      <c r="B53" s="185"/>
      <c r="C53" s="185"/>
      <c r="D53" s="185"/>
      <c r="E53" s="185"/>
      <c r="F53" s="185"/>
      <c r="G53" s="185"/>
      <c r="H53" s="185"/>
      <c r="I53" s="185"/>
      <c r="J53" s="185"/>
      <c r="K53" s="185"/>
    </row>
  </sheetData>
  <sheetProtection algorithmName="SHA-512" hashValue="D6Sbv22TD+FbNiZXJiMgfikIrvLNkuxwd0R+ZKKL03ey2bJPRBgDIoc/x4Vho/fz9zRtjn3Rs1dQgsMTWVYsag==" saltValue="u/ud9DkYHNITROnfjL7VEg==" spinCount="100000" sheet="1" objects="1" scenarios="1"/>
  <mergeCells count="10">
    <mergeCell ref="B52:K53"/>
    <mergeCell ref="B43:K44"/>
    <mergeCell ref="B41:K42"/>
    <mergeCell ref="B45:K46"/>
    <mergeCell ref="A5:K9"/>
    <mergeCell ref="B29:K34"/>
    <mergeCell ref="B37:K40"/>
    <mergeCell ref="B47:K48"/>
    <mergeCell ref="B49:K50"/>
    <mergeCell ref="B51:K51"/>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O135"/>
  <sheetViews>
    <sheetView showGridLines="0" tabSelected="1" zoomScale="90" zoomScaleNormal="90" zoomScaleSheetLayoutView="100" workbookViewId="0">
      <selection activeCell="H15" sqref="H15"/>
    </sheetView>
  </sheetViews>
  <sheetFormatPr defaultRowHeight="15.75" zeroHeight="1"/>
  <cols>
    <col min="1" max="1" width="5" style="95" customWidth="1"/>
    <col min="2" max="2" width="35.85546875" style="95" customWidth="1"/>
    <col min="3" max="3" width="14.85546875" style="95" customWidth="1"/>
    <col min="4" max="4" width="9.140625" style="96" customWidth="1"/>
    <col min="5" max="8" width="16.7109375" style="95" customWidth="1"/>
    <col min="9" max="9" width="14.7109375" style="96" bestFit="1" customWidth="1"/>
    <col min="10" max="10" width="5.42578125" style="95" hidden="1" customWidth="1"/>
    <col min="11" max="11" width="2" style="95" hidden="1" customWidth="1"/>
    <col min="12" max="12" width="2.42578125" style="95" hidden="1" customWidth="1"/>
    <col min="13" max="13" width="9.140625" style="95" hidden="1" customWidth="1"/>
    <col min="14" max="14" width="2" style="95" hidden="1" customWidth="1"/>
    <col min="15" max="15" width="9.140625" style="95" hidden="1" customWidth="1"/>
    <col min="16" max="16" width="9.140625" style="95" customWidth="1"/>
    <col min="17" max="16384" width="9.140625" style="95"/>
  </cols>
  <sheetData>
    <row r="1" spans="1:14" s="93" customFormat="1" ht="25.5" customHeight="1">
      <c r="A1" s="97"/>
      <c r="B1" s="98"/>
      <c r="C1" s="99" t="s">
        <v>0</v>
      </c>
      <c r="D1" s="183" t="s">
        <v>97</v>
      </c>
      <c r="E1" s="183"/>
      <c r="F1" s="100"/>
      <c r="G1" s="100"/>
      <c r="H1" s="100"/>
      <c r="I1" s="113"/>
    </row>
    <row r="2" spans="1:14" s="93" customFormat="1" ht="19.5" customHeight="1">
      <c r="A2" s="97"/>
      <c r="B2" s="98"/>
      <c r="C2" s="99" t="s">
        <v>1</v>
      </c>
      <c r="D2" s="183" t="s">
        <v>46</v>
      </c>
      <c r="E2" s="100"/>
      <c r="F2" s="100"/>
      <c r="G2" s="100"/>
      <c r="H2" s="100"/>
      <c r="I2" s="113"/>
    </row>
    <row r="3" spans="1:14" s="93" customFormat="1" ht="12.75" customHeight="1">
      <c r="A3" s="97"/>
      <c r="B3" s="101"/>
      <c r="C3" s="99" t="s">
        <v>2</v>
      </c>
      <c r="D3" s="183" t="s">
        <v>65</v>
      </c>
      <c r="E3" s="100"/>
      <c r="F3" s="100"/>
      <c r="G3" s="100"/>
      <c r="H3" s="100"/>
      <c r="I3" s="114"/>
    </row>
    <row r="4" spans="1:14" s="93" customFormat="1" ht="25.5" customHeight="1">
      <c r="A4" s="97"/>
      <c r="B4" s="98"/>
      <c r="C4" s="99" t="s">
        <v>64</v>
      </c>
      <c r="D4" s="142">
        <v>43010</v>
      </c>
      <c r="E4" s="100"/>
      <c r="F4" s="100"/>
      <c r="G4" s="100"/>
      <c r="H4" s="100"/>
      <c r="I4" s="113"/>
    </row>
    <row r="5" spans="1:14" ht="15.95" customHeight="1">
      <c r="A5" s="102"/>
      <c r="B5" s="102"/>
      <c r="C5" s="102"/>
      <c r="D5" s="103"/>
      <c r="E5" s="102"/>
      <c r="F5" s="102"/>
      <c r="G5" s="102"/>
      <c r="H5" s="102" t="s">
        <v>74</v>
      </c>
      <c r="I5" s="103"/>
    </row>
    <row r="6" spans="1:14" s="94" customFormat="1" ht="20.100000000000001" customHeight="1">
      <c r="A6" s="104" t="s">
        <v>3</v>
      </c>
      <c r="B6" s="102"/>
      <c r="C6" s="105" t="s">
        <v>4</v>
      </c>
      <c r="D6" s="141" t="s">
        <v>49</v>
      </c>
      <c r="E6" s="102"/>
      <c r="F6" s="102"/>
      <c r="G6" s="102"/>
      <c r="H6" s="106" t="s">
        <v>75</v>
      </c>
      <c r="I6" s="108"/>
    </row>
    <row r="7" spans="1:14" s="94" customFormat="1" ht="20.100000000000001" customHeight="1">
      <c r="A7" s="177" t="s">
        <v>87</v>
      </c>
      <c r="B7" s="106"/>
      <c r="C7" s="105" t="s">
        <v>5</v>
      </c>
      <c r="D7" s="140" t="s">
        <v>88</v>
      </c>
      <c r="E7" s="102"/>
      <c r="F7" s="102"/>
      <c r="G7" s="102"/>
      <c r="H7" s="106" t="s">
        <v>73</v>
      </c>
      <c r="I7" s="108"/>
    </row>
    <row r="8" spans="1:14" s="94" customFormat="1" ht="20.100000000000001" customHeight="1">
      <c r="A8" s="107"/>
      <c r="B8" s="106"/>
      <c r="C8" s="107"/>
      <c r="D8" s="106"/>
      <c r="E8" s="108"/>
      <c r="F8" s="109"/>
      <c r="G8" s="109"/>
      <c r="H8" s="108"/>
      <c r="I8" s="109"/>
    </row>
    <row r="9" spans="1:14" s="94" customFormat="1" ht="11.25" customHeight="1">
      <c r="A9" s="188" t="s">
        <v>6</v>
      </c>
      <c r="B9" s="188" t="s">
        <v>7</v>
      </c>
      <c r="C9" s="189" t="s">
        <v>8</v>
      </c>
      <c r="D9" s="190" t="s">
        <v>9</v>
      </c>
      <c r="E9" s="196" t="s">
        <v>101</v>
      </c>
      <c r="F9" s="196" t="s">
        <v>102</v>
      </c>
      <c r="G9" s="196" t="s">
        <v>105</v>
      </c>
      <c r="H9" s="196" t="s">
        <v>106</v>
      </c>
      <c r="I9" s="193" t="s">
        <v>10</v>
      </c>
    </row>
    <row r="10" spans="1:14" s="94" customFormat="1" ht="11.25" customHeight="1">
      <c r="A10" s="188"/>
      <c r="B10" s="188"/>
      <c r="C10" s="189"/>
      <c r="D10" s="191"/>
      <c r="E10" s="197"/>
      <c r="F10" s="197"/>
      <c r="G10" s="197"/>
      <c r="H10" s="197"/>
      <c r="I10" s="194"/>
    </row>
    <row r="11" spans="1:14" ht="47.25">
      <c r="A11" s="188"/>
      <c r="B11" s="188"/>
      <c r="C11" s="189"/>
      <c r="D11" s="192"/>
      <c r="E11" s="169" t="s">
        <v>98</v>
      </c>
      <c r="F11" s="169" t="s">
        <v>99</v>
      </c>
      <c r="G11" s="180" t="s">
        <v>103</v>
      </c>
      <c r="H11" s="180" t="s">
        <v>104</v>
      </c>
      <c r="I11" s="195"/>
    </row>
    <row r="12" spans="1:14" s="94" customFormat="1">
      <c r="A12" s="110">
        <v>1</v>
      </c>
      <c r="B12" s="178" t="s">
        <v>89</v>
      </c>
      <c r="C12" s="179">
        <v>90307162521</v>
      </c>
      <c r="D12" s="164" t="str">
        <f>IF(C12="","",VLOOKUP(VALUE(RIGHT(C12)),$K$11:$L$21,2))</f>
        <v>L</v>
      </c>
      <c r="E12" s="170">
        <v>3</v>
      </c>
      <c r="F12" s="170">
        <v>2</v>
      </c>
      <c r="G12" s="110">
        <v>4</v>
      </c>
      <c r="H12" s="110">
        <v>2</v>
      </c>
      <c r="I12" s="110">
        <v>4</v>
      </c>
      <c r="K12" s="115">
        <v>0</v>
      </c>
      <c r="L12" s="115" t="s">
        <v>11</v>
      </c>
      <c r="N12" s="158">
        <v>1</v>
      </c>
    </row>
    <row r="13" spans="1:14" s="94" customFormat="1">
      <c r="A13" s="110">
        <v>2</v>
      </c>
      <c r="B13" s="178" t="s">
        <v>90</v>
      </c>
      <c r="C13" s="179">
        <v>90206162355</v>
      </c>
      <c r="D13" s="164" t="str">
        <f t="shared" ref="D13:D65" si="0">IF(C13="","",VLOOKUP(VALUE(RIGHT(C13)),$K$11:$L$21,2))</f>
        <v>L</v>
      </c>
      <c r="E13" s="170">
        <v>4</v>
      </c>
      <c r="F13" s="170">
        <v>5</v>
      </c>
      <c r="G13" s="110">
        <v>4</v>
      </c>
      <c r="H13" s="110">
        <v>3</v>
      </c>
      <c r="I13" s="110">
        <v>4</v>
      </c>
      <c r="K13" s="115">
        <v>1</v>
      </c>
      <c r="L13" s="115" t="s">
        <v>12</v>
      </c>
    </row>
    <row r="14" spans="1:14" s="94" customFormat="1">
      <c r="A14" s="110">
        <v>3</v>
      </c>
      <c r="B14" s="178" t="s">
        <v>91</v>
      </c>
      <c r="C14" s="179">
        <v>91209022384</v>
      </c>
      <c r="D14" s="164" t="str">
        <f t="shared" si="0"/>
        <v>P</v>
      </c>
      <c r="E14" s="170">
        <v>5</v>
      </c>
      <c r="F14" s="170">
        <v>5</v>
      </c>
      <c r="G14" s="110">
        <v>5</v>
      </c>
      <c r="H14" s="110">
        <v>6</v>
      </c>
      <c r="I14" s="110">
        <v>5</v>
      </c>
      <c r="K14" s="115">
        <v>2</v>
      </c>
      <c r="L14" s="115" t="s">
        <v>11</v>
      </c>
    </row>
    <row r="15" spans="1:14" s="94" customFormat="1">
      <c r="A15" s="110">
        <v>4</v>
      </c>
      <c r="B15" s="178" t="s">
        <v>92</v>
      </c>
      <c r="C15" s="179">
        <v>90709072361</v>
      </c>
      <c r="D15" s="164" t="str">
        <f t="shared" si="0"/>
        <v>L</v>
      </c>
      <c r="E15" s="170">
        <v>6</v>
      </c>
      <c r="F15" s="170">
        <v>4</v>
      </c>
      <c r="G15" s="110">
        <v>4</v>
      </c>
      <c r="H15" s="110">
        <v>5</v>
      </c>
      <c r="I15" s="110">
        <v>5</v>
      </c>
      <c r="K15" s="115">
        <v>3</v>
      </c>
      <c r="L15" s="115" t="s">
        <v>12</v>
      </c>
    </row>
    <row r="16" spans="1:14" s="94" customFormat="1">
      <c r="A16" s="110">
        <v>5</v>
      </c>
      <c r="B16" s="178" t="s">
        <v>93</v>
      </c>
      <c r="C16" s="179">
        <v>91207162357</v>
      </c>
      <c r="D16" s="164" t="str">
        <f t="shared" si="0"/>
        <v>L</v>
      </c>
      <c r="E16" s="170">
        <v>1</v>
      </c>
      <c r="F16" s="170">
        <v>2</v>
      </c>
      <c r="G16" s="110">
        <v>1</v>
      </c>
      <c r="H16" s="110">
        <v>1</v>
      </c>
      <c r="I16" s="110">
        <v>1</v>
      </c>
      <c r="K16" s="115">
        <v>4</v>
      </c>
      <c r="L16" s="115" t="s">
        <v>11</v>
      </c>
    </row>
    <row r="17" spans="1:14" s="94" customFormat="1">
      <c r="A17" s="110">
        <v>6</v>
      </c>
      <c r="B17" s="178" t="s">
        <v>94</v>
      </c>
      <c r="C17" s="179">
        <v>91209166359</v>
      </c>
      <c r="D17" s="164" t="str">
        <f t="shared" si="0"/>
        <v>L</v>
      </c>
      <c r="E17" s="170">
        <v>3</v>
      </c>
      <c r="F17" s="170">
        <v>3</v>
      </c>
      <c r="G17" s="110">
        <v>3</v>
      </c>
      <c r="H17" s="110">
        <v>4</v>
      </c>
      <c r="I17" s="110">
        <v>3</v>
      </c>
      <c r="K17" s="115">
        <v>5</v>
      </c>
      <c r="L17" s="115" t="s">
        <v>12</v>
      </c>
    </row>
    <row r="18" spans="1:14" s="94" customFormat="1">
      <c r="A18" s="110">
        <v>7</v>
      </c>
      <c r="B18" s="111" t="s">
        <v>95</v>
      </c>
      <c r="C18" s="112" t="s">
        <v>96</v>
      </c>
      <c r="D18" s="164" t="str">
        <f t="shared" si="0"/>
        <v>P</v>
      </c>
      <c r="E18" s="170">
        <v>2</v>
      </c>
      <c r="F18" s="170">
        <v>3</v>
      </c>
      <c r="G18" s="110">
        <v>4</v>
      </c>
      <c r="H18" s="110">
        <v>5</v>
      </c>
      <c r="I18" s="110">
        <v>3</v>
      </c>
      <c r="K18" s="116">
        <v>6</v>
      </c>
      <c r="L18" s="116" t="s">
        <v>11</v>
      </c>
    </row>
    <row r="19" spans="1:14" s="94" customFormat="1">
      <c r="A19" s="110">
        <v>8</v>
      </c>
      <c r="B19" s="178"/>
      <c r="C19" s="112"/>
      <c r="D19" s="164" t="str">
        <f t="shared" si="0"/>
        <v/>
      </c>
      <c r="E19" s="171"/>
      <c r="F19" s="171"/>
      <c r="G19" s="171"/>
      <c r="H19" s="171"/>
      <c r="I19" s="171"/>
      <c r="K19" s="115">
        <v>7</v>
      </c>
      <c r="L19" s="115" t="s">
        <v>12</v>
      </c>
      <c r="M19" s="119"/>
      <c r="N19" s="119"/>
    </row>
    <row r="20" spans="1:14" s="94" customFormat="1">
      <c r="A20" s="110">
        <v>9</v>
      </c>
      <c r="B20" s="178"/>
      <c r="C20" s="112"/>
      <c r="D20" s="164" t="str">
        <f t="shared" si="0"/>
        <v/>
      </c>
      <c r="E20" s="171"/>
      <c r="F20" s="171"/>
      <c r="G20" s="171"/>
      <c r="H20" s="171"/>
      <c r="I20" s="171"/>
      <c r="K20" s="116">
        <v>8</v>
      </c>
      <c r="L20" s="116" t="s">
        <v>11</v>
      </c>
      <c r="M20" s="119"/>
      <c r="N20" s="119"/>
    </row>
    <row r="21" spans="1:14" s="94" customFormat="1">
      <c r="A21" s="110">
        <v>10</v>
      </c>
      <c r="B21" s="178"/>
      <c r="C21" s="112"/>
      <c r="D21" s="164" t="str">
        <f t="shared" si="0"/>
        <v/>
      </c>
      <c r="E21" s="171"/>
      <c r="F21" s="171"/>
      <c r="G21" s="171"/>
      <c r="H21" s="171"/>
      <c r="I21" s="171"/>
      <c r="K21" s="115">
        <v>9</v>
      </c>
      <c r="L21" s="115" t="s">
        <v>12</v>
      </c>
      <c r="M21" s="119"/>
      <c r="N21" s="119"/>
    </row>
    <row r="22" spans="1:14" s="94" customFormat="1">
      <c r="A22" s="110">
        <v>11</v>
      </c>
      <c r="B22" s="178"/>
      <c r="C22" s="112"/>
      <c r="D22" s="164" t="str">
        <f t="shared" si="0"/>
        <v/>
      </c>
      <c r="E22" s="171"/>
      <c r="F22" s="171"/>
      <c r="G22" s="171"/>
      <c r="H22" s="171"/>
      <c r="I22" s="171"/>
      <c r="K22" s="117"/>
      <c r="L22" s="117"/>
      <c r="M22" s="119"/>
      <c r="N22" s="119"/>
    </row>
    <row r="23" spans="1:14" s="94" customFormat="1">
      <c r="A23" s="110">
        <v>12</v>
      </c>
      <c r="B23" s="178"/>
      <c r="C23" s="112"/>
      <c r="D23" s="164" t="str">
        <f t="shared" si="0"/>
        <v/>
      </c>
      <c r="E23" s="171"/>
      <c r="F23" s="171"/>
      <c r="G23" s="171"/>
      <c r="H23" s="171"/>
      <c r="I23" s="171"/>
      <c r="K23" s="117"/>
      <c r="L23" s="117"/>
      <c r="M23" s="119"/>
      <c r="N23" s="119"/>
    </row>
    <row r="24" spans="1:14" s="94" customFormat="1">
      <c r="A24" s="110">
        <v>13</v>
      </c>
      <c r="B24" s="178"/>
      <c r="C24" s="112"/>
      <c r="D24" s="164" t="str">
        <f t="shared" si="0"/>
        <v/>
      </c>
      <c r="E24" s="171"/>
      <c r="F24" s="171"/>
      <c r="G24" s="171"/>
      <c r="H24" s="171"/>
      <c r="I24" s="171"/>
      <c r="K24" s="117"/>
      <c r="L24" s="117"/>
    </row>
    <row r="25" spans="1:14" s="94" customFormat="1">
      <c r="A25" s="110">
        <v>14</v>
      </c>
      <c r="B25" s="178"/>
      <c r="C25" s="112"/>
      <c r="D25" s="164" t="str">
        <f t="shared" si="0"/>
        <v/>
      </c>
      <c r="E25" s="171"/>
      <c r="F25" s="171"/>
      <c r="G25" s="171"/>
      <c r="H25" s="171"/>
      <c r="I25" s="171"/>
      <c r="K25" s="117"/>
      <c r="L25" s="117"/>
    </row>
    <row r="26" spans="1:14" s="94" customFormat="1">
      <c r="A26" s="110">
        <v>15</v>
      </c>
      <c r="B26" s="178"/>
      <c r="C26" s="112"/>
      <c r="D26" s="164" t="str">
        <f t="shared" si="0"/>
        <v/>
      </c>
      <c r="E26" s="171"/>
      <c r="F26" s="171"/>
      <c r="G26" s="171"/>
      <c r="H26" s="171"/>
      <c r="I26" s="171"/>
      <c r="K26" s="117"/>
      <c r="L26" s="117"/>
    </row>
    <row r="27" spans="1:14" s="94" customFormat="1">
      <c r="A27" s="110">
        <v>16</v>
      </c>
      <c r="B27" s="178"/>
      <c r="C27" s="112"/>
      <c r="D27" s="164" t="str">
        <f t="shared" si="0"/>
        <v/>
      </c>
      <c r="E27" s="171"/>
      <c r="F27" s="171"/>
      <c r="G27" s="171"/>
      <c r="H27" s="171"/>
      <c r="I27" s="171"/>
      <c r="K27" s="117"/>
      <c r="L27" s="117"/>
    </row>
    <row r="28" spans="1:14" s="94" customFormat="1">
      <c r="A28" s="110">
        <v>17</v>
      </c>
      <c r="B28" s="178"/>
      <c r="C28" s="112"/>
      <c r="D28" s="164" t="str">
        <f t="shared" si="0"/>
        <v/>
      </c>
      <c r="E28" s="171"/>
      <c r="F28" s="171"/>
      <c r="G28" s="171"/>
      <c r="H28" s="171"/>
      <c r="I28" s="171"/>
      <c r="K28" s="117"/>
      <c r="L28" s="117"/>
    </row>
    <row r="29" spans="1:14" s="94" customFormat="1">
      <c r="A29" s="110">
        <v>18</v>
      </c>
      <c r="B29" s="178"/>
      <c r="C29" s="112"/>
      <c r="D29" s="164" t="str">
        <f t="shared" si="0"/>
        <v/>
      </c>
      <c r="E29" s="171"/>
      <c r="F29" s="171"/>
      <c r="G29" s="171"/>
      <c r="H29" s="171"/>
      <c r="I29" s="171"/>
      <c r="K29" s="117"/>
      <c r="L29" s="117"/>
    </row>
    <row r="30" spans="1:14" s="94" customFormat="1">
      <c r="A30" s="110">
        <v>19</v>
      </c>
      <c r="B30" s="178"/>
      <c r="C30" s="112"/>
      <c r="D30" s="164" t="str">
        <f t="shared" si="0"/>
        <v/>
      </c>
      <c r="E30" s="171"/>
      <c r="F30" s="171"/>
      <c r="G30" s="171"/>
      <c r="H30" s="171"/>
      <c r="I30" s="171"/>
      <c r="K30" s="117"/>
      <c r="L30" s="117"/>
    </row>
    <row r="31" spans="1:14" s="94" customFormat="1">
      <c r="A31" s="110">
        <v>20</v>
      </c>
      <c r="B31" s="178"/>
      <c r="C31" s="112"/>
      <c r="D31" s="164" t="str">
        <f t="shared" si="0"/>
        <v/>
      </c>
      <c r="E31" s="171"/>
      <c r="F31" s="171"/>
      <c r="G31" s="171"/>
      <c r="H31" s="171"/>
      <c r="I31" s="171"/>
      <c r="K31" s="117"/>
      <c r="L31" s="117"/>
    </row>
    <row r="32" spans="1:14" s="94" customFormat="1">
      <c r="A32" s="110">
        <v>21</v>
      </c>
      <c r="B32" s="178"/>
      <c r="C32" s="112"/>
      <c r="D32" s="164" t="str">
        <f t="shared" si="0"/>
        <v/>
      </c>
      <c r="E32" s="171"/>
      <c r="F32" s="171"/>
      <c r="G32" s="171"/>
      <c r="H32" s="171"/>
      <c r="I32" s="171"/>
      <c r="K32" s="117"/>
      <c r="L32" s="117"/>
    </row>
    <row r="33" spans="1:12" s="94" customFormat="1">
      <c r="A33" s="110">
        <v>22</v>
      </c>
      <c r="B33" s="178"/>
      <c r="C33" s="112"/>
      <c r="D33" s="164" t="str">
        <f t="shared" si="0"/>
        <v/>
      </c>
      <c r="E33" s="171"/>
      <c r="F33" s="171"/>
      <c r="G33" s="171"/>
      <c r="H33" s="171"/>
      <c r="I33" s="171"/>
      <c r="K33" s="117"/>
      <c r="L33" s="117"/>
    </row>
    <row r="34" spans="1:12" s="94" customFormat="1">
      <c r="A34" s="110">
        <v>23</v>
      </c>
      <c r="B34" s="178"/>
      <c r="C34" s="112"/>
      <c r="D34" s="164" t="str">
        <f t="shared" si="0"/>
        <v/>
      </c>
      <c r="E34" s="171"/>
      <c r="F34" s="171"/>
      <c r="G34" s="171"/>
      <c r="H34" s="171"/>
      <c r="I34" s="171"/>
      <c r="K34" s="117"/>
      <c r="L34" s="117"/>
    </row>
    <row r="35" spans="1:12" s="94" customFormat="1">
      <c r="A35" s="110">
        <v>24</v>
      </c>
      <c r="B35" s="178"/>
      <c r="C35" s="112"/>
      <c r="D35" s="164" t="str">
        <f t="shared" si="0"/>
        <v/>
      </c>
      <c r="E35" s="171"/>
      <c r="F35" s="171"/>
      <c r="G35" s="171"/>
      <c r="H35" s="171"/>
      <c r="I35" s="171"/>
      <c r="K35" s="117"/>
      <c r="L35" s="117"/>
    </row>
    <row r="36" spans="1:12" s="94" customFormat="1">
      <c r="A36" s="110">
        <v>25</v>
      </c>
      <c r="B36" s="178"/>
      <c r="C36" s="112"/>
      <c r="D36" s="164" t="str">
        <f t="shared" si="0"/>
        <v/>
      </c>
      <c r="E36" s="171"/>
      <c r="F36" s="171"/>
      <c r="G36" s="171"/>
      <c r="H36" s="171"/>
      <c r="I36" s="171"/>
      <c r="K36" s="117"/>
      <c r="L36" s="117"/>
    </row>
    <row r="37" spans="1:12" s="94" customFormat="1">
      <c r="A37" s="110">
        <v>26</v>
      </c>
      <c r="B37" s="178"/>
      <c r="C37" s="112"/>
      <c r="D37" s="164" t="str">
        <f t="shared" si="0"/>
        <v/>
      </c>
      <c r="E37" s="171"/>
      <c r="F37" s="171"/>
      <c r="G37" s="171"/>
      <c r="H37" s="171"/>
      <c r="I37" s="171"/>
      <c r="K37" s="117"/>
      <c r="L37" s="117"/>
    </row>
    <row r="38" spans="1:12" s="94" customFormat="1">
      <c r="A38" s="110">
        <v>27</v>
      </c>
      <c r="B38" s="178"/>
      <c r="C38" s="112"/>
      <c r="D38" s="164" t="str">
        <f t="shared" si="0"/>
        <v/>
      </c>
      <c r="E38" s="171"/>
      <c r="F38" s="171"/>
      <c r="G38" s="171"/>
      <c r="H38" s="171"/>
      <c r="I38" s="171"/>
      <c r="K38" s="117"/>
      <c r="L38" s="117"/>
    </row>
    <row r="39" spans="1:12" s="94" customFormat="1">
      <c r="A39" s="110">
        <v>28</v>
      </c>
      <c r="B39" s="178"/>
      <c r="C39" s="112"/>
      <c r="D39" s="164" t="str">
        <f t="shared" si="0"/>
        <v/>
      </c>
      <c r="E39" s="171"/>
      <c r="F39" s="171"/>
      <c r="G39" s="171"/>
      <c r="H39" s="171"/>
      <c r="I39" s="171"/>
      <c r="K39" s="117"/>
      <c r="L39" s="117"/>
    </row>
    <row r="40" spans="1:12" s="94" customFormat="1">
      <c r="A40" s="110">
        <v>29</v>
      </c>
      <c r="B40" s="178"/>
      <c r="C40" s="112"/>
      <c r="D40" s="164" t="str">
        <f t="shared" si="0"/>
        <v/>
      </c>
      <c r="E40" s="171"/>
      <c r="F40" s="171"/>
      <c r="G40" s="171"/>
      <c r="H40" s="171"/>
      <c r="I40" s="171"/>
      <c r="K40" s="117"/>
      <c r="L40" s="117"/>
    </row>
    <row r="41" spans="1:12" s="94" customFormat="1">
      <c r="A41" s="110">
        <v>30</v>
      </c>
      <c r="B41" s="178"/>
      <c r="C41" s="112"/>
      <c r="D41" s="164" t="str">
        <f t="shared" si="0"/>
        <v/>
      </c>
      <c r="E41" s="171"/>
      <c r="F41" s="171"/>
      <c r="G41" s="171"/>
      <c r="H41" s="171"/>
      <c r="I41" s="171"/>
      <c r="K41" s="117"/>
      <c r="L41" s="117"/>
    </row>
    <row r="42" spans="1:12" s="94" customFormat="1">
      <c r="A42" s="110">
        <v>31</v>
      </c>
      <c r="B42" s="178"/>
      <c r="C42" s="112"/>
      <c r="D42" s="164" t="str">
        <f t="shared" si="0"/>
        <v/>
      </c>
      <c r="E42" s="171"/>
      <c r="F42" s="171"/>
      <c r="G42" s="171"/>
      <c r="H42" s="171"/>
      <c r="I42" s="171"/>
      <c r="K42" s="117"/>
      <c r="L42" s="117"/>
    </row>
    <row r="43" spans="1:12" s="94" customFormat="1">
      <c r="A43" s="110">
        <v>32</v>
      </c>
      <c r="B43" s="178"/>
      <c r="C43" s="112"/>
      <c r="D43" s="164" t="str">
        <f t="shared" si="0"/>
        <v/>
      </c>
      <c r="E43" s="171"/>
      <c r="F43" s="171"/>
      <c r="G43" s="171"/>
      <c r="H43" s="171"/>
      <c r="I43" s="171"/>
      <c r="K43" s="117"/>
      <c r="L43" s="117"/>
    </row>
    <row r="44" spans="1:12" s="94" customFormat="1">
      <c r="A44" s="110">
        <v>33</v>
      </c>
      <c r="B44" s="178"/>
      <c r="C44" s="112"/>
      <c r="D44" s="164" t="str">
        <f t="shared" si="0"/>
        <v/>
      </c>
      <c r="E44" s="171"/>
      <c r="F44" s="171"/>
      <c r="G44" s="171"/>
      <c r="H44" s="171"/>
      <c r="I44" s="171"/>
      <c r="K44" s="117"/>
      <c r="L44" s="117"/>
    </row>
    <row r="45" spans="1:12" s="94" customFormat="1">
      <c r="A45" s="110">
        <v>34</v>
      </c>
      <c r="B45" s="178"/>
      <c r="C45" s="112"/>
      <c r="D45" s="164" t="str">
        <f t="shared" si="0"/>
        <v/>
      </c>
      <c r="E45" s="171"/>
      <c r="F45" s="171"/>
      <c r="G45" s="171"/>
      <c r="H45" s="171"/>
      <c r="I45" s="171"/>
      <c r="K45" s="117"/>
      <c r="L45" s="117"/>
    </row>
    <row r="46" spans="1:12" s="94" customFormat="1">
      <c r="A46" s="110">
        <v>35</v>
      </c>
      <c r="B46" s="178"/>
      <c r="C46" s="112"/>
      <c r="D46" s="164" t="str">
        <f t="shared" si="0"/>
        <v/>
      </c>
      <c r="E46" s="171"/>
      <c r="F46" s="171"/>
      <c r="G46" s="171"/>
      <c r="H46" s="171"/>
      <c r="I46" s="171"/>
      <c r="K46" s="117"/>
      <c r="L46" s="117"/>
    </row>
    <row r="47" spans="1:12" s="94" customFormat="1">
      <c r="A47" s="110">
        <v>36</v>
      </c>
      <c r="B47" s="178"/>
      <c r="C47" s="112"/>
      <c r="D47" s="164" t="str">
        <f t="shared" si="0"/>
        <v/>
      </c>
      <c r="E47" s="171"/>
      <c r="F47" s="171"/>
      <c r="G47" s="171"/>
      <c r="H47" s="171"/>
      <c r="I47" s="171"/>
      <c r="K47" s="117"/>
      <c r="L47" s="117"/>
    </row>
    <row r="48" spans="1:12" s="94" customFormat="1">
      <c r="A48" s="110">
        <v>37</v>
      </c>
      <c r="B48" s="178"/>
      <c r="C48" s="112"/>
      <c r="D48" s="164" t="str">
        <f t="shared" si="0"/>
        <v/>
      </c>
      <c r="E48" s="171"/>
      <c r="F48" s="171"/>
      <c r="G48" s="171"/>
      <c r="H48" s="171"/>
      <c r="I48" s="171"/>
      <c r="K48" s="117"/>
      <c r="L48" s="117"/>
    </row>
    <row r="49" spans="1:12" s="94" customFormat="1">
      <c r="A49" s="110">
        <v>38</v>
      </c>
      <c r="B49" s="178"/>
      <c r="C49" s="112"/>
      <c r="D49" s="164" t="str">
        <f t="shared" si="0"/>
        <v/>
      </c>
      <c r="E49" s="171"/>
      <c r="F49" s="171"/>
      <c r="G49" s="171"/>
      <c r="H49" s="171"/>
      <c r="I49" s="171"/>
      <c r="K49" s="117"/>
      <c r="L49" s="117"/>
    </row>
    <row r="50" spans="1:12" s="94" customFormat="1">
      <c r="A50" s="110">
        <v>39</v>
      </c>
      <c r="B50" s="178"/>
      <c r="C50" s="112"/>
      <c r="D50" s="164" t="str">
        <f t="shared" si="0"/>
        <v/>
      </c>
      <c r="E50" s="171"/>
      <c r="F50" s="171"/>
      <c r="G50" s="171"/>
      <c r="H50" s="171"/>
      <c r="I50" s="171"/>
      <c r="K50" s="117"/>
      <c r="L50" s="117"/>
    </row>
    <row r="51" spans="1:12" s="94" customFormat="1">
      <c r="A51" s="110">
        <v>40</v>
      </c>
      <c r="B51" s="178"/>
      <c r="C51" s="112"/>
      <c r="D51" s="164" t="str">
        <f t="shared" si="0"/>
        <v/>
      </c>
      <c r="E51" s="171"/>
      <c r="F51" s="171"/>
      <c r="G51" s="171"/>
      <c r="H51" s="171"/>
      <c r="I51" s="171"/>
      <c r="K51" s="117"/>
      <c r="L51" s="117"/>
    </row>
    <row r="52" spans="1:12" s="94" customFormat="1">
      <c r="A52" s="110">
        <v>41</v>
      </c>
      <c r="B52" s="178"/>
      <c r="C52" s="112"/>
      <c r="D52" s="164" t="str">
        <f t="shared" si="0"/>
        <v/>
      </c>
      <c r="E52" s="171"/>
      <c r="F52" s="171"/>
      <c r="G52" s="171"/>
      <c r="H52" s="171"/>
      <c r="I52" s="171"/>
      <c r="K52" s="117"/>
      <c r="L52" s="117"/>
    </row>
    <row r="53" spans="1:12" s="94" customFormat="1">
      <c r="A53" s="110">
        <v>42</v>
      </c>
      <c r="B53" s="178"/>
      <c r="C53" s="112"/>
      <c r="D53" s="164" t="str">
        <f t="shared" si="0"/>
        <v/>
      </c>
      <c r="E53" s="171"/>
      <c r="F53" s="171"/>
      <c r="G53" s="171"/>
      <c r="H53" s="171"/>
      <c r="I53" s="171"/>
      <c r="K53" s="117"/>
      <c r="L53" s="117"/>
    </row>
    <row r="54" spans="1:12" s="94" customFormat="1">
      <c r="A54" s="110">
        <v>43</v>
      </c>
      <c r="B54" s="178"/>
      <c r="C54" s="112"/>
      <c r="D54" s="164" t="str">
        <f t="shared" si="0"/>
        <v/>
      </c>
      <c r="E54" s="171"/>
      <c r="F54" s="171"/>
      <c r="G54" s="171"/>
      <c r="H54" s="171"/>
      <c r="I54" s="171"/>
      <c r="K54" s="117"/>
      <c r="L54" s="117"/>
    </row>
    <row r="55" spans="1:12" s="94" customFormat="1">
      <c r="A55" s="110">
        <v>44</v>
      </c>
      <c r="B55" s="178"/>
      <c r="C55" s="112"/>
      <c r="D55" s="164" t="str">
        <f t="shared" si="0"/>
        <v/>
      </c>
      <c r="E55" s="171"/>
      <c r="F55" s="171"/>
      <c r="G55" s="171"/>
      <c r="H55" s="171"/>
      <c r="I55" s="171"/>
      <c r="K55" s="117"/>
      <c r="L55" s="117"/>
    </row>
    <row r="56" spans="1:12" s="94" customFormat="1">
      <c r="A56" s="110">
        <v>45</v>
      </c>
      <c r="B56" s="178"/>
      <c r="C56" s="112"/>
      <c r="D56" s="164" t="str">
        <f t="shared" si="0"/>
        <v/>
      </c>
      <c r="E56" s="171"/>
      <c r="F56" s="171"/>
      <c r="G56" s="171"/>
      <c r="H56" s="171"/>
      <c r="I56" s="171"/>
      <c r="K56" s="117"/>
      <c r="L56" s="117"/>
    </row>
    <row r="57" spans="1:12" s="94" customFormat="1">
      <c r="A57" s="110">
        <v>46</v>
      </c>
      <c r="B57" s="178"/>
      <c r="C57" s="112"/>
      <c r="D57" s="164" t="str">
        <f t="shared" si="0"/>
        <v/>
      </c>
      <c r="E57" s="171"/>
      <c r="F57" s="171"/>
      <c r="G57" s="171"/>
      <c r="H57" s="171"/>
      <c r="I57" s="171"/>
      <c r="K57" s="117"/>
      <c r="L57" s="117"/>
    </row>
    <row r="58" spans="1:12" s="94" customFormat="1">
      <c r="A58" s="110">
        <v>47</v>
      </c>
      <c r="B58" s="178"/>
      <c r="C58" s="112"/>
      <c r="D58" s="164" t="str">
        <f t="shared" si="0"/>
        <v/>
      </c>
      <c r="E58" s="171"/>
      <c r="F58" s="171"/>
      <c r="G58" s="171"/>
      <c r="H58" s="171"/>
      <c r="I58" s="171"/>
      <c r="K58" s="117"/>
      <c r="L58" s="117"/>
    </row>
    <row r="59" spans="1:12" s="94" customFormat="1">
      <c r="A59" s="110">
        <v>48</v>
      </c>
      <c r="B59" s="178"/>
      <c r="C59" s="112"/>
      <c r="D59" s="164" t="str">
        <f t="shared" si="0"/>
        <v/>
      </c>
      <c r="E59" s="171"/>
      <c r="F59" s="171"/>
      <c r="G59" s="171"/>
      <c r="H59" s="171"/>
      <c r="I59" s="171"/>
      <c r="K59" s="117"/>
      <c r="L59" s="117"/>
    </row>
    <row r="60" spans="1:12" s="94" customFormat="1">
      <c r="A60" s="110">
        <v>49</v>
      </c>
      <c r="B60" s="178"/>
      <c r="C60" s="112"/>
      <c r="D60" s="164" t="str">
        <f t="shared" si="0"/>
        <v/>
      </c>
      <c r="E60" s="171"/>
      <c r="F60" s="171"/>
      <c r="G60" s="171"/>
      <c r="H60" s="171"/>
      <c r="I60" s="171"/>
      <c r="J60" s="118"/>
      <c r="K60" s="119"/>
      <c r="L60" s="119"/>
    </row>
    <row r="61" spans="1:12" s="94" customFormat="1">
      <c r="A61" s="110">
        <v>50</v>
      </c>
      <c r="B61" s="178"/>
      <c r="C61" s="112"/>
      <c r="D61" s="164" t="str">
        <f t="shared" si="0"/>
        <v/>
      </c>
      <c r="E61" s="171"/>
      <c r="F61" s="171"/>
      <c r="G61" s="171"/>
      <c r="H61" s="171"/>
      <c r="I61" s="171"/>
      <c r="K61" s="119"/>
      <c r="L61" s="119"/>
    </row>
    <row r="62" spans="1:12" s="94" customFormat="1">
      <c r="A62" s="110">
        <v>51</v>
      </c>
      <c r="B62" s="178"/>
      <c r="C62" s="112"/>
      <c r="D62" s="164" t="str">
        <f t="shared" si="0"/>
        <v/>
      </c>
      <c r="E62" s="171"/>
      <c r="F62" s="171"/>
      <c r="G62" s="171"/>
      <c r="H62" s="171"/>
      <c r="I62" s="171"/>
      <c r="K62" s="119"/>
      <c r="L62" s="119"/>
    </row>
    <row r="63" spans="1:12" s="94" customFormat="1">
      <c r="A63" s="110">
        <v>52</v>
      </c>
      <c r="B63" s="178"/>
      <c r="C63" s="112"/>
      <c r="D63" s="164" t="str">
        <f t="shared" si="0"/>
        <v/>
      </c>
      <c r="E63" s="171"/>
      <c r="F63" s="171"/>
      <c r="G63" s="171"/>
      <c r="H63" s="171"/>
      <c r="I63" s="171"/>
      <c r="K63" s="119"/>
      <c r="L63" s="119"/>
    </row>
    <row r="64" spans="1:12" s="94" customFormat="1">
      <c r="A64" s="110">
        <v>53</v>
      </c>
      <c r="B64" s="178"/>
      <c r="C64" s="112"/>
      <c r="D64" s="164" t="str">
        <f t="shared" si="0"/>
        <v/>
      </c>
      <c r="E64" s="171"/>
      <c r="F64" s="171"/>
      <c r="G64" s="171"/>
      <c r="H64" s="171"/>
      <c r="I64" s="171"/>
      <c r="K64" s="119"/>
      <c r="L64" s="119"/>
    </row>
    <row r="65" spans="1:12" s="94" customFormat="1">
      <c r="A65" s="110">
        <v>54</v>
      </c>
      <c r="B65" s="178"/>
      <c r="C65" s="112"/>
      <c r="D65" s="164" t="str">
        <f t="shared" si="0"/>
        <v/>
      </c>
      <c r="E65" s="171"/>
      <c r="F65" s="171"/>
      <c r="G65" s="171"/>
      <c r="H65" s="171"/>
      <c r="I65" s="171"/>
      <c r="K65" s="119"/>
      <c r="L65" s="119"/>
    </row>
    <row r="66" spans="1:12">
      <c r="A66" s="120"/>
      <c r="B66" s="121"/>
      <c r="C66" s="121"/>
      <c r="D66" s="122"/>
      <c r="E66" s="121"/>
      <c r="F66" s="198"/>
      <c r="G66" s="198"/>
      <c r="H66" s="198"/>
      <c r="I66" s="134"/>
      <c r="K66" s="135"/>
      <c r="L66" s="135"/>
    </row>
    <row r="67" spans="1:12" ht="15.95" customHeight="1">
      <c r="A67" s="123"/>
      <c r="B67" s="124"/>
      <c r="C67" s="124"/>
      <c r="D67" s="125"/>
      <c r="E67" s="124"/>
      <c r="F67" s="199"/>
      <c r="G67" s="199"/>
      <c r="H67" s="199"/>
      <c r="I67" s="136"/>
      <c r="K67" s="135"/>
      <c r="L67" s="135"/>
    </row>
    <row r="68" spans="1:12" ht="15.95" customHeight="1">
      <c r="A68" s="123"/>
      <c r="B68" s="124"/>
      <c r="C68" s="124"/>
      <c r="D68" s="125"/>
      <c r="E68" s="124"/>
      <c r="F68" s="199"/>
      <c r="G68" s="199"/>
      <c r="H68" s="199"/>
      <c r="I68" s="136"/>
      <c r="K68" s="135"/>
      <c r="L68" s="135"/>
    </row>
    <row r="69" spans="1:12" ht="15.95" customHeight="1">
      <c r="A69" s="127"/>
      <c r="B69" s="124" t="s">
        <v>13</v>
      </c>
      <c r="C69" s="124"/>
      <c r="D69" s="125"/>
      <c r="E69" s="124"/>
      <c r="F69" s="199"/>
      <c r="G69" s="199"/>
      <c r="H69" s="199"/>
      <c r="I69" s="136"/>
      <c r="K69" s="135"/>
      <c r="L69" s="135"/>
    </row>
    <row r="70" spans="1:12">
      <c r="A70" s="127"/>
      <c r="B70" s="128" t="s">
        <v>48</v>
      </c>
      <c r="C70" s="128"/>
      <c r="D70" s="129"/>
      <c r="E70" s="128"/>
      <c r="F70" s="124"/>
      <c r="G70" s="124"/>
      <c r="H70" s="124"/>
      <c r="I70" s="136"/>
      <c r="K70" s="135"/>
      <c r="L70" s="135"/>
    </row>
    <row r="71" spans="1:12">
      <c r="A71" s="127"/>
      <c r="B71" s="128" t="s">
        <v>47</v>
      </c>
      <c r="C71" s="128"/>
      <c r="D71" s="129"/>
      <c r="E71" s="128"/>
      <c r="F71" s="124"/>
      <c r="G71" s="124"/>
      <c r="H71" s="124"/>
      <c r="I71" s="136"/>
      <c r="K71" s="135"/>
      <c r="L71" s="135"/>
    </row>
    <row r="72" spans="1:12">
      <c r="A72" s="127"/>
      <c r="B72" s="157" t="str">
        <f>$D$1</f>
        <v>SMK SUNGAI SIPUT</v>
      </c>
      <c r="C72" s="130"/>
      <c r="D72" s="126"/>
      <c r="E72" s="130"/>
      <c r="F72" s="124"/>
      <c r="G72" s="124"/>
      <c r="H72" s="124"/>
      <c r="I72" s="136"/>
      <c r="K72" s="135"/>
      <c r="L72" s="135"/>
    </row>
    <row r="73" spans="1:12">
      <c r="A73" s="123"/>
      <c r="B73" s="124"/>
      <c r="C73" s="124"/>
      <c r="D73" s="125"/>
      <c r="E73" s="124"/>
      <c r="F73" s="124"/>
      <c r="G73" s="124"/>
      <c r="H73" s="124"/>
      <c r="I73" s="136"/>
      <c r="K73" s="135"/>
      <c r="L73" s="135"/>
    </row>
    <row r="74" spans="1:12">
      <c r="A74" s="123"/>
      <c r="B74" s="124"/>
      <c r="C74" s="124"/>
      <c r="D74" s="125"/>
      <c r="E74" s="124"/>
      <c r="F74" s="124"/>
      <c r="G74" s="124"/>
      <c r="H74" s="124"/>
      <c r="I74" s="136"/>
      <c r="K74" s="135"/>
      <c r="L74" s="135"/>
    </row>
    <row r="75" spans="1:12">
      <c r="A75" s="123"/>
      <c r="B75" s="124"/>
      <c r="C75" s="124"/>
      <c r="D75" s="125"/>
      <c r="E75" s="124"/>
      <c r="F75" s="124"/>
      <c r="G75" s="124"/>
      <c r="H75" s="124"/>
      <c r="I75" s="136"/>
      <c r="K75" s="135"/>
      <c r="L75" s="135"/>
    </row>
    <row r="76" spans="1:12">
      <c r="A76" s="123"/>
      <c r="B76" s="124"/>
      <c r="C76" s="124"/>
      <c r="D76" s="125"/>
      <c r="E76" s="124"/>
      <c r="F76" s="124"/>
      <c r="G76" s="124"/>
      <c r="H76" s="124"/>
      <c r="I76" s="136"/>
      <c r="K76" s="135"/>
      <c r="L76" s="135"/>
    </row>
    <row r="77" spans="1:12">
      <c r="A77" s="131"/>
      <c r="B77" s="132"/>
      <c r="C77" s="132"/>
      <c r="D77" s="133"/>
      <c r="E77" s="132"/>
      <c r="F77" s="132"/>
      <c r="G77" s="132"/>
      <c r="H77" s="132"/>
      <c r="I77" s="137"/>
      <c r="K77" s="135"/>
      <c r="L77" s="135"/>
    </row>
    <row r="78" spans="1:12">
      <c r="K78" s="135"/>
      <c r="L78" s="135"/>
    </row>
    <row r="79" spans="1:12">
      <c r="K79" s="135"/>
      <c r="L79" s="135"/>
    </row>
    <row r="80" spans="1:12">
      <c r="K80" s="135"/>
      <c r="L80" s="135"/>
    </row>
    <row r="81" spans="11:12">
      <c r="K81" s="135"/>
      <c r="L81" s="135"/>
    </row>
    <row r="82" spans="11:12">
      <c r="K82" s="135"/>
      <c r="L82" s="135"/>
    </row>
    <row r="83" spans="11:12">
      <c r="K83" s="135"/>
      <c r="L83" s="135"/>
    </row>
    <row r="84" spans="11:12">
      <c r="K84" s="135"/>
      <c r="L84" s="135"/>
    </row>
    <row r="85" spans="11:12">
      <c r="K85" s="135"/>
      <c r="L85" s="135"/>
    </row>
    <row r="86" spans="11:12">
      <c r="K86" s="135"/>
      <c r="L86" s="135"/>
    </row>
    <row r="87" spans="11:12">
      <c r="K87" s="135"/>
      <c r="L87" s="135"/>
    </row>
    <row r="88" spans="11:12">
      <c r="K88" s="135"/>
      <c r="L88" s="135"/>
    </row>
    <row r="89" spans="11:12">
      <c r="K89" s="135"/>
      <c r="L89" s="135"/>
    </row>
    <row r="90" spans="11:12">
      <c r="K90" s="135"/>
      <c r="L90" s="135"/>
    </row>
    <row r="91" spans="11:12">
      <c r="K91" s="135"/>
      <c r="L91" s="135"/>
    </row>
    <row r="92" spans="11:12">
      <c r="K92" s="135"/>
      <c r="L92" s="135"/>
    </row>
    <row r="93" spans="11:12">
      <c r="K93" s="135"/>
      <c r="L93" s="135"/>
    </row>
    <row r="94" spans="11:12">
      <c r="K94" s="135"/>
      <c r="L94" s="135"/>
    </row>
    <row r="95" spans="11:12">
      <c r="K95" s="135"/>
      <c r="L95" s="135"/>
    </row>
    <row r="96" spans="11:12">
      <c r="K96" s="135"/>
      <c r="L96" s="135"/>
    </row>
    <row r="97" spans="11:12">
      <c r="K97" s="135"/>
      <c r="L97" s="135"/>
    </row>
    <row r="98" spans="11:12">
      <c r="K98" s="135"/>
      <c r="L98" s="135"/>
    </row>
    <row r="99" spans="11:12">
      <c r="K99" s="135"/>
      <c r="L99" s="135"/>
    </row>
    <row r="100" spans="11:12">
      <c r="K100" s="135"/>
      <c r="L100" s="135"/>
    </row>
    <row r="101" spans="11:12">
      <c r="K101" s="135"/>
      <c r="L101" s="135"/>
    </row>
    <row r="102" spans="11:12">
      <c r="K102" s="135"/>
      <c r="L102" s="135"/>
    </row>
    <row r="103" spans="11:12">
      <c r="K103" s="135"/>
      <c r="L103" s="135"/>
    </row>
    <row r="104" spans="11:12">
      <c r="K104" s="135"/>
      <c r="L104" s="135"/>
    </row>
    <row r="105" spans="11:12"/>
    <row r="106" spans="11:12"/>
    <row r="107" spans="11:12"/>
    <row r="108" spans="11:12"/>
    <row r="109" spans="11:12"/>
    <row r="110" spans="11:12"/>
    <row r="111" spans="11:12"/>
    <row r="112" spans="11:12"/>
    <row r="113"/>
    <row r="114"/>
    <row r="115"/>
    <row r="116"/>
    <row r="117"/>
    <row r="118"/>
    <row r="119"/>
    <row r="120"/>
    <row r="121"/>
    <row r="122"/>
    <row r="123"/>
    <row r="124"/>
    <row r="125"/>
    <row r="126"/>
    <row r="127"/>
    <row r="128"/>
    <row r="129"/>
    <row r="130"/>
    <row r="131"/>
    <row r="132"/>
    <row r="133"/>
    <row r="134"/>
    <row r="135"/>
  </sheetData>
  <sheetProtection algorithmName="SHA-512" hashValue="jk2FRCtTHDEBcA14tnNnM6P336+hxaG2ESA9DUFGrbsh02TAhgy449rc1EL9UhqP4cUKaR3j79STFUh4tRia6g==" saltValue="3fK+uWi7jR+u3GARulv7XA==" spinCount="100000" sheet="1" objects="1" scenarios="1"/>
  <mergeCells count="13">
    <mergeCell ref="F66:H66"/>
    <mergeCell ref="F67:H67"/>
    <mergeCell ref="F68:H68"/>
    <mergeCell ref="F69:H69"/>
    <mergeCell ref="A9:A11"/>
    <mergeCell ref="B9:B11"/>
    <mergeCell ref="C9:C11"/>
    <mergeCell ref="D9:D11"/>
    <mergeCell ref="I9:I11"/>
    <mergeCell ref="E9:E10"/>
    <mergeCell ref="F9:F10"/>
    <mergeCell ref="G9:G10"/>
    <mergeCell ref="H9:H10"/>
  </mergeCells>
  <dataValidations count="1">
    <dataValidation type="whole" allowBlank="1" showErrorMessage="1" errorTitle="TAHAP PENGUASAAN" error="SILA ISIKAN TAHAP PENGUASAAN YANG BETUL!" sqref="G12:I18">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704850</xdr:colOff>
                    <xdr:row>5</xdr:row>
                    <xdr:rowOff>19050</xdr:rowOff>
                  </from>
                  <to>
                    <xdr:col>6</xdr:col>
                    <xdr:colOff>1047750</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704850</xdr:colOff>
                    <xdr:row>5</xdr:row>
                    <xdr:rowOff>238125</xdr:rowOff>
                  </from>
                  <to>
                    <xdr:col>6</xdr:col>
                    <xdr:colOff>1038225</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87"/>
  <sheetViews>
    <sheetView showGridLines="0" topLeftCell="A45" zoomScale="80" zoomScaleNormal="80" zoomScaleSheetLayoutView="100" workbookViewId="0">
      <selection activeCell="F56" sqref="F56"/>
    </sheetView>
  </sheetViews>
  <sheetFormatPr defaultRowHeight="16.5" zeroHeight="1"/>
  <cols>
    <col min="1" max="1" width="3.7109375" style="1" customWidth="1"/>
    <col min="2" max="3" width="8.28515625" style="46" customWidth="1"/>
    <col min="4" max="4" width="20.28515625" style="46" customWidth="1"/>
    <col min="5" max="5" width="13.7109375" style="46" customWidth="1"/>
    <col min="6" max="6" width="94.7109375" style="46" customWidth="1"/>
    <col min="7" max="7" width="5.7109375" style="48" customWidth="1"/>
    <col min="8" max="8" width="12.5703125" style="49" hidden="1" customWidth="1"/>
    <col min="9" max="9" width="33.5703125" style="1" hidden="1" customWidth="1"/>
    <col min="10" max="12" width="12.5703125" style="1" hidden="1" customWidth="1"/>
    <col min="13" max="13" width="5.85546875" style="1" hidden="1" customWidth="1"/>
    <col min="14" max="14" width="9.140625" style="1" bestFit="1"/>
    <col min="15" max="16384" width="9.140625" style="1"/>
  </cols>
  <sheetData>
    <row r="1" spans="1:11" s="45" customFormat="1" ht="21" customHeight="1">
      <c r="A1" s="50"/>
      <c r="B1" s="200" t="str">
        <f>'REKOD PRESTASI MURID'!$D$1</f>
        <v>SMK SUNGAI SIPUT</v>
      </c>
      <c r="C1" s="200"/>
      <c r="D1" s="200"/>
      <c r="E1" s="200"/>
      <c r="F1" s="200"/>
      <c r="G1" s="50"/>
      <c r="H1" s="49"/>
    </row>
    <row r="2" spans="1:11" s="45" customFormat="1" ht="21" customHeight="1">
      <c r="A2" s="50"/>
      <c r="B2" s="200" t="str">
        <f>'REKOD PRESTASI MURID'!$D$2</f>
        <v xml:space="preserve">KLANG, </v>
      </c>
      <c r="C2" s="200"/>
      <c r="D2" s="200"/>
      <c r="E2" s="200"/>
      <c r="F2" s="200"/>
      <c r="G2" s="50"/>
      <c r="H2" s="49"/>
    </row>
    <row r="3" spans="1:11" s="45" customFormat="1" ht="21" customHeight="1">
      <c r="A3" s="50"/>
      <c r="B3" s="200" t="str">
        <f>'REKOD PRESTASI MURID'!$D$3</f>
        <v>SELANGOR</v>
      </c>
      <c r="C3" s="200"/>
      <c r="D3" s="200"/>
      <c r="E3" s="200"/>
      <c r="F3" s="200"/>
      <c r="G3" s="50"/>
      <c r="H3" s="49"/>
    </row>
    <row r="4" spans="1:11" s="45" customFormat="1" ht="21" customHeight="1">
      <c r="A4" s="51"/>
      <c r="B4" s="201">
        <f>'REKOD PRESTASI MURID'!$D$4</f>
        <v>43010</v>
      </c>
      <c r="C4" s="201"/>
      <c r="D4" s="201"/>
      <c r="E4" s="201"/>
      <c r="F4" s="201"/>
      <c r="G4" s="51"/>
      <c r="H4" s="202" t="s">
        <v>14</v>
      </c>
      <c r="I4" s="202"/>
      <c r="J4" s="202"/>
    </row>
    <row r="5" spans="1:11">
      <c r="A5" s="7"/>
      <c r="B5" s="7"/>
      <c r="C5" s="7"/>
      <c r="D5" s="7"/>
      <c r="E5" s="7"/>
      <c r="F5" s="7"/>
      <c r="G5" s="7"/>
      <c r="H5" s="52"/>
      <c r="I5" s="89"/>
      <c r="J5" s="89"/>
    </row>
    <row r="6" spans="1:11" ht="18.75">
      <c r="A6" s="7"/>
      <c r="B6" s="53" t="str">
        <f>'REKOD PRESTASI MURID'!$A$7</f>
        <v>PENDIDIKAN MORAL</v>
      </c>
      <c r="C6" s="7"/>
      <c r="D6" s="7"/>
      <c r="E6" s="7"/>
      <c r="F6" s="7"/>
      <c r="G6" s="7"/>
      <c r="H6" s="52"/>
      <c r="I6" s="90">
        <v>1</v>
      </c>
      <c r="J6" s="89"/>
    </row>
    <row r="7" spans="1:11">
      <c r="A7" s="7"/>
      <c r="B7" s="7"/>
      <c r="C7" s="7"/>
      <c r="D7" s="7"/>
      <c r="E7" s="7"/>
      <c r="F7" s="7"/>
      <c r="G7" s="7"/>
      <c r="H7" s="54">
        <v>1</v>
      </c>
      <c r="I7" s="54" t="str">
        <f>'REKOD PRESTASI MURID'!B12</f>
        <v>SET SHUN SENG</v>
      </c>
      <c r="J7" s="54" t="str">
        <f t="shared" ref="J7:J24" si="0">IF(I7=0,"",H7&amp;"  "&amp;I7)</f>
        <v>1  SET SHUN SENG</v>
      </c>
      <c r="K7" s="1">
        <f>'REKOD PRESTASI MURID'!N12</f>
        <v>1</v>
      </c>
    </row>
    <row r="8" spans="1:11">
      <c r="A8" s="7"/>
      <c r="B8" s="203" t="s">
        <v>15</v>
      </c>
      <c r="C8" s="204"/>
      <c r="D8" s="55" t="str">
        <f>VLOOKUP($I$6,H7:J69,2)</f>
        <v>SET SHUN SENG</v>
      </c>
      <c r="E8" s="56"/>
      <c r="F8" s="18"/>
      <c r="G8" s="7"/>
      <c r="H8" s="54">
        <v>2</v>
      </c>
      <c r="I8" s="54" t="str">
        <f>'REKOD PRESTASI MURID'!B13</f>
        <v>ARUMUGAM MUTUSAMY</v>
      </c>
      <c r="J8" s="54" t="str">
        <f t="shared" si="0"/>
        <v>2  ARUMUGAM MUTUSAMY</v>
      </c>
      <c r="K8" s="1" t="str">
        <f>'REKOD PRESTASI MURID'!H6</f>
        <v>Pentaksiran Pertengahan Tahun</v>
      </c>
    </row>
    <row r="9" spans="1:11">
      <c r="A9" s="7"/>
      <c r="B9" s="206" t="s">
        <v>16</v>
      </c>
      <c r="C9" s="207"/>
      <c r="D9" s="59">
        <f>VLOOKUP($I$6,'REKOD PRESTASI MURID'!$A$12:$D$65,3)</f>
        <v>90307162521</v>
      </c>
      <c r="E9" s="60"/>
      <c r="F9" s="18"/>
      <c r="G9" s="7"/>
      <c r="H9" s="54">
        <v>3</v>
      </c>
      <c r="I9" s="54" t="str">
        <f>'REKOD PRESTASI MURID'!B14</f>
        <v>ALFRED MANAKI</v>
      </c>
      <c r="J9" s="54" t="str">
        <f t="shared" si="0"/>
        <v>3  ALFRED MANAKI</v>
      </c>
      <c r="K9" s="1" t="str">
        <f>'REKOD PRESTASI MURID'!H7</f>
        <v>Pentaksiran Akhir tahun</v>
      </c>
    </row>
    <row r="10" spans="1:11">
      <c r="A10" s="7"/>
      <c r="B10" s="206" t="s">
        <v>17</v>
      </c>
      <c r="C10" s="207"/>
      <c r="D10" s="61" t="str">
        <f>VLOOKUP($I$6,'REKOD PRESTASI MURID'!$A$12:$D$65,4)</f>
        <v>L</v>
      </c>
      <c r="E10" s="62"/>
      <c r="F10" s="18"/>
      <c r="G10" s="7"/>
      <c r="H10" s="54">
        <v>4</v>
      </c>
      <c r="I10" s="54" t="str">
        <f>'REKOD PRESTASI MURID'!B15</f>
        <v>SENTINI LUCAS</v>
      </c>
      <c r="J10" s="54" t="str">
        <f t="shared" si="0"/>
        <v>4  SENTINI LUCAS</v>
      </c>
    </row>
    <row r="11" spans="1:11">
      <c r="A11" s="7"/>
      <c r="B11" s="206" t="s">
        <v>18</v>
      </c>
      <c r="C11" s="207"/>
      <c r="D11" s="61" t="str">
        <f>'REKOD PRESTASI MURID'!D7</f>
        <v>TINGKATAN 1 USAHA</v>
      </c>
      <c r="E11" s="62"/>
      <c r="F11" s="18"/>
      <c r="G11" s="7"/>
      <c r="H11" s="54">
        <v>5</v>
      </c>
      <c r="I11" s="54" t="str">
        <f>'REKOD PRESTASI MURID'!B16</f>
        <v>NG SIEW SWEEN</v>
      </c>
      <c r="J11" s="54" t="str">
        <f t="shared" si="0"/>
        <v>5  NG SIEW SWEEN</v>
      </c>
    </row>
    <row r="12" spans="1:11">
      <c r="A12" s="7"/>
      <c r="B12" s="57" t="s">
        <v>19</v>
      </c>
      <c r="C12" s="58"/>
      <c r="D12" s="61" t="str">
        <f>'REKOD PRESTASI MURID'!$D$6</f>
        <v>PN. SUZILA MOHAMED</v>
      </c>
      <c r="E12" s="62"/>
      <c r="F12" s="18"/>
      <c r="G12" s="7"/>
      <c r="H12" s="54">
        <v>6</v>
      </c>
      <c r="I12" s="54" t="str">
        <f>'REKOD PRESTASI MURID'!B17</f>
        <v>CHAN KOK MENG</v>
      </c>
      <c r="J12" s="54" t="str">
        <f t="shared" si="0"/>
        <v>6  CHAN KOK MENG</v>
      </c>
      <c r="K12" s="87"/>
    </row>
    <row r="13" spans="1:11">
      <c r="A13" s="7"/>
      <c r="B13" s="208" t="s">
        <v>20</v>
      </c>
      <c r="C13" s="209"/>
      <c r="D13" s="143">
        <f>B4</f>
        <v>43010</v>
      </c>
      <c r="E13" s="63"/>
      <c r="F13" s="18"/>
      <c r="G13" s="7"/>
      <c r="H13" s="54">
        <v>7</v>
      </c>
      <c r="I13" s="54" t="str">
        <f>'REKOD PRESTASI MURID'!B18</f>
        <v>LEE HOOI HONG</v>
      </c>
      <c r="J13" s="54" t="str">
        <f t="shared" si="0"/>
        <v>7  LEE HOOI HONG</v>
      </c>
    </row>
    <row r="14" spans="1:11">
      <c r="A14" s="7"/>
      <c r="B14" s="18"/>
      <c r="C14" s="18"/>
      <c r="D14" s="18"/>
      <c r="E14" s="64"/>
      <c r="F14" s="18"/>
      <c r="G14" s="7"/>
      <c r="H14" s="54">
        <v>8</v>
      </c>
      <c r="I14" s="54">
        <f>'REKOD PRESTASI MURID'!B19</f>
        <v>0</v>
      </c>
      <c r="J14" s="54" t="str">
        <f t="shared" si="0"/>
        <v/>
      </c>
    </row>
    <row r="15" spans="1:11" ht="22.5" customHeight="1">
      <c r="A15" s="7"/>
      <c r="B15" s="219" t="s">
        <v>21</v>
      </c>
      <c r="C15" s="219"/>
      <c r="D15" s="219"/>
      <c r="E15" s="212" t="str">
        <f>IF(K7=1,"",VLOOKUP($I$6,'REKOD PRESTASI MURID'!$A$12:$I$65,9))</f>
        <v/>
      </c>
      <c r="F15" s="217" t="str">
        <f>UPPER(IF(K7=1,K8,K9))</f>
        <v>PENTAKSIRAN PERTENGAHAN TAHUN</v>
      </c>
      <c r="G15" s="7"/>
      <c r="H15" s="54">
        <v>9</v>
      </c>
      <c r="I15" s="54">
        <f>'REKOD PRESTASI MURID'!B20</f>
        <v>0</v>
      </c>
      <c r="J15" s="54" t="str">
        <f t="shared" si="0"/>
        <v/>
      </c>
    </row>
    <row r="16" spans="1:11" ht="22.5" customHeight="1">
      <c r="A16" s="7"/>
      <c r="B16" s="220"/>
      <c r="C16" s="220"/>
      <c r="D16" s="220"/>
      <c r="E16" s="212"/>
      <c r="F16" s="218"/>
      <c r="G16" s="7"/>
      <c r="H16" s="54">
        <v>10</v>
      </c>
      <c r="I16" s="54">
        <f>'REKOD PRESTASI MURID'!B21</f>
        <v>0</v>
      </c>
      <c r="J16" s="54" t="str">
        <f t="shared" si="0"/>
        <v/>
      </c>
    </row>
    <row r="17" spans="1:10" ht="67.5" customHeight="1">
      <c r="A17" s="7"/>
      <c r="B17" s="210" t="s">
        <v>22</v>
      </c>
      <c r="C17" s="210"/>
      <c r="D17" s="211"/>
      <c r="E17" s="213" t="str">
        <f>IF(E15="","Tahap Penguasaan Keseluruhan hanya dilaporkan pada pentaksiran akhir tahun sahaja",VLOOKUP(E15,'DATA PERNYATAAN TAHAP PGUASAAN '!A13:B18,2))</f>
        <v>Tahap Penguasaan Keseluruhan hanya dilaporkan pada pentaksiran akhir tahun sahaja</v>
      </c>
      <c r="F17" s="214"/>
      <c r="G17" s="7"/>
      <c r="H17" s="54">
        <v>11</v>
      </c>
      <c r="I17" s="54">
        <f>'REKOD PRESTASI MURID'!B22</f>
        <v>0</v>
      </c>
      <c r="J17" s="54" t="str">
        <f t="shared" si="0"/>
        <v/>
      </c>
    </row>
    <row r="18" spans="1:10">
      <c r="A18" s="7"/>
      <c r="B18" s="6"/>
      <c r="C18" s="6"/>
      <c r="D18" s="6"/>
      <c r="E18" s="6"/>
      <c r="F18" s="6"/>
      <c r="G18" s="7"/>
      <c r="H18" s="54">
        <v>12</v>
      </c>
      <c r="I18" s="54">
        <f>'REKOD PRESTASI MURID'!B23</f>
        <v>0</v>
      </c>
      <c r="J18" s="54" t="str">
        <f t="shared" si="0"/>
        <v/>
      </c>
    </row>
    <row r="19" spans="1:10" ht="40.5" customHeight="1">
      <c r="A19" s="7"/>
      <c r="B19" s="215" t="s">
        <v>3</v>
      </c>
      <c r="C19" s="215"/>
      <c r="D19" s="65" t="s">
        <v>100</v>
      </c>
      <c r="E19" s="66" t="s">
        <v>23</v>
      </c>
      <c r="F19" s="67" t="s">
        <v>24</v>
      </c>
      <c r="G19" s="7"/>
      <c r="H19" s="54">
        <v>13</v>
      </c>
      <c r="I19" s="54">
        <f>'REKOD PRESTASI MURID'!B24</f>
        <v>0</v>
      </c>
      <c r="J19" s="54" t="str">
        <f t="shared" si="0"/>
        <v/>
      </c>
    </row>
    <row r="20" spans="1:10" ht="80.099999999999994" customHeight="1">
      <c r="A20" s="7"/>
      <c r="B20" s="221" t="str">
        <f>'REKOD PRESTASI MURID'!A7</f>
        <v>PENDIDIKAN MORAL</v>
      </c>
      <c r="C20" s="221"/>
      <c r="D20" s="182" t="str">
        <f>'REKOD PRESTASI MURID'!$E$11</f>
        <v>Pengenalan Moral</v>
      </c>
      <c r="E20" s="69">
        <f>VLOOKUP($I$6,'REKOD PRESTASI MURID'!$A$12:$I$65,5)</f>
        <v>3</v>
      </c>
      <c r="F20" s="70" t="str">
        <f>VLOOKUP(E20,'DATA PERNYATAAN TAHAP PGUASAAN '!A4:B9,2)</f>
        <v xml:space="preserve">Murid melaksanakan perlakuan moral dengan menterjemah perkara berkaitan bidang yang dipelajari dalam sesuatu situasi dengan bimbingan.                                                                                                                                                                                                </v>
      </c>
      <c r="G20" s="7"/>
      <c r="H20" s="54">
        <v>14</v>
      </c>
      <c r="I20" s="54">
        <f>'REKOD PRESTASI MURID'!B25</f>
        <v>0</v>
      </c>
      <c r="J20" s="54" t="str">
        <f t="shared" si="0"/>
        <v/>
      </c>
    </row>
    <row r="21" spans="1:10" ht="80.099999999999994" customHeight="1">
      <c r="A21" s="7"/>
      <c r="B21" s="221"/>
      <c r="C21" s="221"/>
      <c r="D21" s="182" t="str">
        <f>'REKOD PRESTASI MURID'!$F$11</f>
        <v>Diri, Keluarga dan Persahabatan</v>
      </c>
      <c r="E21" s="69">
        <f>VLOOKUP($I$6,'REKOD PRESTASI MURID'!$A$12:$I$65,6)</f>
        <v>2</v>
      </c>
      <c r="F21" s="70" t="str">
        <f>VLOOKUP(E21,'DATA PERNYATAAN TAHAP PGUASAAN '!A4:B9,2)</f>
        <v xml:space="preserve">Murid memahami dan mampu berkomunikasi tentang perkara berkaitan bidang yang dipelajari dalam penaakulan moral.                                                                                                                                                                                             </v>
      </c>
      <c r="G21" s="7"/>
      <c r="H21" s="54">
        <v>15</v>
      </c>
      <c r="I21" s="54">
        <f>'REKOD PRESTASI MURID'!B26</f>
        <v>0</v>
      </c>
      <c r="J21" s="54" t="str">
        <f t="shared" si="0"/>
        <v/>
      </c>
    </row>
    <row r="22" spans="1:10" ht="80.099999999999994" customHeight="1">
      <c r="A22" s="7"/>
      <c r="B22" s="221"/>
      <c r="C22" s="221"/>
      <c r="D22" s="182" t="str">
        <f>'REKOD PRESTASI MURID'!$G$11</f>
        <v>Hubungan antara Diri, Komuniti dan Masyarakat</v>
      </c>
      <c r="E22" s="69">
        <f>VLOOKUP($I$6,'REKOD PRESTASI MURID'!$A$12:$I$65,7)</f>
        <v>4</v>
      </c>
      <c r="F22" s="70" t="str">
        <f>VLOOKUP(E22,'DATA PERNYATAAN TAHAP PGUASAAN '!A4:B9,2)</f>
        <v xml:space="preserve">Murid melaksanakan perlakuan moral dengan menterjemah perkara berkaitan bidang yang dipelajari dalam pelbagai situasi.                                                                                                                                                                                           </v>
      </c>
      <c r="G22" s="7"/>
      <c r="H22" s="54">
        <v>16</v>
      </c>
      <c r="I22" s="54">
        <f>'REKOD PRESTASI MURID'!B27</f>
        <v>0</v>
      </c>
      <c r="J22" s="54" t="str">
        <f t="shared" si="0"/>
        <v/>
      </c>
    </row>
    <row r="23" spans="1:10" ht="80.099999999999994" customHeight="1">
      <c r="A23" s="7"/>
      <c r="B23" s="221"/>
      <c r="C23" s="221"/>
      <c r="D23" s="182" t="str">
        <f>'REKOD PRESTASI MURID'!$H$11</f>
        <v>Moral, Peraturan dan Undang-undang</v>
      </c>
      <c r="E23" s="69">
        <f>VLOOKUP($I$6,'REKOD PRESTASI MURID'!$A$12:$I$65,8)</f>
        <v>2</v>
      </c>
      <c r="F23" s="70" t="str">
        <f>VLOOKUP(E23,'DATA PERNYATAAN TAHAP PGUASAAN '!A4:B9,2)</f>
        <v xml:space="preserve">Murid memahami dan mampu berkomunikasi tentang perkara berkaitan bidang yang dipelajari dalam penaakulan moral.                                                                                                                                                                                             </v>
      </c>
      <c r="G23" s="7"/>
      <c r="H23" s="54">
        <v>17</v>
      </c>
      <c r="I23" s="54">
        <f>'REKOD PRESTASI MURID'!B28</f>
        <v>0</v>
      </c>
      <c r="J23" s="54" t="str">
        <f t="shared" si="0"/>
        <v/>
      </c>
    </row>
    <row r="24" spans="1:10" ht="40.5" hidden="1" customHeight="1">
      <c r="A24" s="7"/>
      <c r="B24" s="162"/>
      <c r="C24" s="163"/>
      <c r="D24" s="68" t="e">
        <f>'REKOD PRESTASI MURID'!#REF!</f>
        <v>#REF!</v>
      </c>
      <c r="E24" s="69">
        <f>VLOOKUP($I$6,'REKOD PRESTASI MURID'!$A$12:$I$65,9)</f>
        <v>4</v>
      </c>
      <c r="F24" s="70">
        <f>VLOOKUP(E24,'DATA PERNYATAAN TAHAP PGUASAAN '!A29:B34,2)</f>
        <v>0</v>
      </c>
      <c r="G24" s="7"/>
      <c r="H24" s="54">
        <v>18</v>
      </c>
      <c r="I24" s="54">
        <f>'REKOD PRESTASI MURID'!B29</f>
        <v>0</v>
      </c>
      <c r="J24" s="54" t="str">
        <f t="shared" si="0"/>
        <v/>
      </c>
    </row>
    <row r="25" spans="1:10" ht="40.5" hidden="1" customHeight="1">
      <c r="A25" s="7"/>
      <c r="B25" s="162"/>
      <c r="C25" s="163"/>
      <c r="D25" s="68" t="e">
        <f>'REKOD PRESTASI MURID'!#REF!</f>
        <v>#REF!</v>
      </c>
      <c r="E25" s="69" t="e">
        <f>VLOOKUP($I$6,'REKOD PRESTASI MURID'!$A$12:$I$65,10)</f>
        <v>#REF!</v>
      </c>
      <c r="F25" s="70" t="e">
        <f>VLOOKUP(E25,'DATA PERNYATAAN TAHAP PGUASAAN '!A37:B42,2)</f>
        <v>#REF!</v>
      </c>
      <c r="G25" s="7"/>
      <c r="H25" s="54">
        <v>19</v>
      </c>
      <c r="I25" s="54">
        <f>'REKOD PRESTASI MURID'!B30</f>
        <v>0</v>
      </c>
      <c r="J25" s="54" t="str">
        <f t="shared" ref="J25:J30" si="1">IF(I25=0,"",H25&amp;"  "&amp;I25)</f>
        <v/>
      </c>
    </row>
    <row r="26" spans="1:10" ht="40.5" hidden="1" customHeight="1">
      <c r="A26" s="7"/>
      <c r="B26" s="162"/>
      <c r="C26" s="163"/>
      <c r="D26" s="68" t="e">
        <f>'REKOD PRESTASI MURID'!#REF!</f>
        <v>#REF!</v>
      </c>
      <c r="E26" s="69" t="e">
        <f>VLOOKUP($I$6,'REKOD PRESTASI MURID'!$A$12:$I$65,11)</f>
        <v>#REF!</v>
      </c>
      <c r="F26" s="70" t="e">
        <f>VLOOKUP(E26,'DATA PERNYATAAN TAHAP PGUASAAN '!A45:B50,2)</f>
        <v>#REF!</v>
      </c>
      <c r="G26" s="7"/>
      <c r="H26" s="54">
        <v>20</v>
      </c>
      <c r="I26" s="54">
        <f>'REKOD PRESTASI MURID'!B31</f>
        <v>0</v>
      </c>
      <c r="J26" s="54" t="str">
        <f t="shared" si="1"/>
        <v/>
      </c>
    </row>
    <row r="27" spans="1:10" ht="40.5" hidden="1" customHeight="1">
      <c r="A27" s="7"/>
      <c r="B27" s="162"/>
      <c r="C27" s="163"/>
      <c r="D27" s="68" t="e">
        <f>'REKOD PRESTASI MURID'!#REF!</f>
        <v>#REF!</v>
      </c>
      <c r="E27" s="69" t="e">
        <f>VLOOKUP($I$6,'REKOD PRESTASI MURID'!$A$12:$I$65,12)</f>
        <v>#REF!</v>
      </c>
      <c r="F27" s="70" t="e">
        <f>VLOOKUP(E27,'DATA PERNYATAAN TAHAP PGUASAAN '!A53:B58,2)</f>
        <v>#REF!</v>
      </c>
      <c r="G27" s="7"/>
      <c r="H27" s="54">
        <v>21</v>
      </c>
      <c r="I27" s="54">
        <f>'REKOD PRESTASI MURID'!B32</f>
        <v>0</v>
      </c>
      <c r="J27" s="54" t="str">
        <f t="shared" si="1"/>
        <v/>
      </c>
    </row>
    <row r="28" spans="1:10" ht="40.5" hidden="1" customHeight="1">
      <c r="A28" s="7"/>
      <c r="B28" s="162"/>
      <c r="C28" s="163"/>
      <c r="D28" s="68" t="e">
        <f>'REKOD PRESTASI MURID'!#REF!</f>
        <v>#REF!</v>
      </c>
      <c r="E28" s="69" t="e">
        <f>VLOOKUP($I$6,'REKOD PRESTASI MURID'!$A$12:$I$65,13)</f>
        <v>#REF!</v>
      </c>
      <c r="F28" s="70" t="e">
        <f>VLOOKUP(E28,'DATA PERNYATAAN TAHAP PGUASAAN '!A61:B66,2)</f>
        <v>#REF!</v>
      </c>
      <c r="G28" s="7"/>
      <c r="H28" s="54">
        <v>22</v>
      </c>
      <c r="I28" s="54">
        <f>'REKOD PRESTASI MURID'!B33</f>
        <v>0</v>
      </c>
      <c r="J28" s="54" t="str">
        <f t="shared" si="1"/>
        <v/>
      </c>
    </row>
    <row r="29" spans="1:10" ht="40.5" hidden="1" customHeight="1">
      <c r="A29" s="7"/>
      <c r="B29" s="162"/>
      <c r="C29" s="163"/>
      <c r="D29" s="68" t="str">
        <f>'REKOD PRESTASI MURID'!$G$11</f>
        <v>Hubungan antara Diri, Komuniti dan Masyarakat</v>
      </c>
      <c r="E29" s="69" t="e">
        <f>VLOOKUP($I$6,'REKOD PRESTASI MURID'!$A$12:$I$65,14)</f>
        <v>#REF!</v>
      </c>
      <c r="F29" s="70" t="e">
        <f>VLOOKUP(E29,'DATA PERNYATAAN TAHAP PGUASAAN '!A69:B74,2)</f>
        <v>#REF!</v>
      </c>
      <c r="G29" s="7"/>
      <c r="H29" s="54">
        <v>23</v>
      </c>
      <c r="I29" s="54">
        <f>'REKOD PRESTASI MURID'!B34</f>
        <v>0</v>
      </c>
      <c r="J29" s="54" t="str">
        <f t="shared" si="1"/>
        <v/>
      </c>
    </row>
    <row r="30" spans="1:10" ht="40.5" hidden="1" customHeight="1">
      <c r="A30" s="7"/>
      <c r="B30" s="162"/>
      <c r="C30" s="163"/>
      <c r="D30" s="68" t="str">
        <f>'REKOD PRESTASI MURID'!$H$11</f>
        <v>Moral, Peraturan dan Undang-undang</v>
      </c>
      <c r="E30" s="69" t="e">
        <f>VLOOKUP($I$6,'REKOD PRESTASI MURID'!$A$12:$I$65,15)</f>
        <v>#REF!</v>
      </c>
      <c r="F30" s="70" t="e">
        <f>VLOOKUP(E30,'DATA PERNYATAAN TAHAP PGUASAAN '!A77:B82,2)</f>
        <v>#REF!</v>
      </c>
      <c r="G30" s="7"/>
      <c r="H30" s="54">
        <v>24</v>
      </c>
      <c r="I30" s="54">
        <f>'REKOD PRESTASI MURID'!B35</f>
        <v>0</v>
      </c>
      <c r="J30" s="54" t="str">
        <f t="shared" si="1"/>
        <v/>
      </c>
    </row>
    <row r="31" spans="1:10" ht="40.5" hidden="1" customHeight="1">
      <c r="A31" s="7"/>
      <c r="B31" s="160"/>
      <c r="C31" s="161"/>
      <c r="D31" s="68" t="e">
        <f>'REKOD PRESTASI MURID'!#REF!</f>
        <v>#REF!</v>
      </c>
      <c r="E31" s="69" t="e">
        <f>VLOOKUP($I$6,'REKOD PRESTASI MURID'!$A$12:$I$65,16)</f>
        <v>#REF!</v>
      </c>
      <c r="F31" s="70" t="e">
        <f>VLOOKUP(E31,'DATA PERNYATAAN TAHAP PGUASAAN '!A85:B90,2)</f>
        <v>#REF!</v>
      </c>
      <c r="G31" s="7"/>
      <c r="H31" s="54">
        <v>25</v>
      </c>
      <c r="I31" s="54">
        <f>'REKOD PRESTASI MURID'!B36</f>
        <v>0</v>
      </c>
      <c r="J31" s="54" t="str">
        <f t="shared" ref="J31:J63" si="2">IF(I31=0,"",H31&amp;"  "&amp;I31)</f>
        <v/>
      </c>
    </row>
    <row r="32" spans="1:10" hidden="1">
      <c r="A32" s="7"/>
      <c r="B32" s="71"/>
      <c r="C32" s="72"/>
      <c r="D32" s="68" t="e">
        <f>'REKOD PRESTASI MURID'!#REF!</f>
        <v>#REF!</v>
      </c>
      <c r="E32" s="69" t="e">
        <f>VLOOKUP($I$6,'REKOD PRESTASI MURID'!$A$12:$I$65,17)</f>
        <v>#REF!</v>
      </c>
      <c r="F32" s="70" t="e">
        <f>VLOOKUP(E32,'DATA PERNYATAAN TAHAP PGUASAAN '!A93:B98,2)</f>
        <v>#REF!</v>
      </c>
      <c r="G32" s="7"/>
      <c r="H32" s="54">
        <v>26</v>
      </c>
      <c r="I32" s="54">
        <f>'REKOD PRESTASI MURID'!B37</f>
        <v>0</v>
      </c>
      <c r="J32" s="54" t="str">
        <f t="shared" si="2"/>
        <v/>
      </c>
    </row>
    <row r="33" spans="1:10" hidden="1">
      <c r="A33" s="7"/>
      <c r="B33" s="71"/>
      <c r="C33" s="72"/>
      <c r="D33" s="68" t="e">
        <f>'REKOD PRESTASI MURID'!#REF!</f>
        <v>#REF!</v>
      </c>
      <c r="E33" s="69" t="e">
        <f>VLOOKUP($I$6,'REKOD PRESTASI MURID'!$A$12:$I$65,18)</f>
        <v>#REF!</v>
      </c>
      <c r="F33" s="70" t="e">
        <f>VLOOKUP(E33,'DATA PERNYATAAN TAHAP PGUASAAN '!A101:B106,2)</f>
        <v>#REF!</v>
      </c>
      <c r="G33" s="7"/>
      <c r="H33" s="54">
        <v>27</v>
      </c>
      <c r="I33" s="54">
        <f>'REKOD PRESTASI MURID'!B38</f>
        <v>0</v>
      </c>
      <c r="J33" s="54" t="str">
        <f t="shared" si="2"/>
        <v/>
      </c>
    </row>
    <row r="34" spans="1:10" hidden="1">
      <c r="A34" s="7"/>
      <c r="B34" s="71"/>
      <c r="C34" s="72"/>
      <c r="D34" s="68" t="e">
        <f>'REKOD PRESTASI MURID'!#REF!</f>
        <v>#REF!</v>
      </c>
      <c r="E34" s="69" t="e">
        <f>VLOOKUP($I$6,'REKOD PRESTASI MURID'!$A$12:$I$65,19)</f>
        <v>#REF!</v>
      </c>
      <c r="F34" s="70" t="e">
        <f>VLOOKUP(E34,'DATA PERNYATAAN TAHAP PGUASAAN '!A109:B114,2)</f>
        <v>#REF!</v>
      </c>
      <c r="G34" s="7"/>
      <c r="H34" s="54">
        <v>28</v>
      </c>
      <c r="I34" s="54">
        <f>'REKOD PRESTASI MURID'!B39</f>
        <v>0</v>
      </c>
      <c r="J34" s="54" t="str">
        <f t="shared" si="2"/>
        <v/>
      </c>
    </row>
    <row r="35" spans="1:10" hidden="1">
      <c r="A35" s="7"/>
      <c r="B35" s="71"/>
      <c r="C35" s="72"/>
      <c r="D35" s="68" t="e">
        <f>'REKOD PRESTASI MURID'!#REF!</f>
        <v>#REF!</v>
      </c>
      <c r="E35" s="69" t="e">
        <f>VLOOKUP($I$6,'REKOD PRESTASI MURID'!$A$12:$I$65,20)</f>
        <v>#REF!</v>
      </c>
      <c r="F35" s="70" t="e">
        <f>VLOOKUP(E35,'DATA PERNYATAAN TAHAP PGUASAAN '!A117:B122,2)</f>
        <v>#REF!</v>
      </c>
      <c r="G35" s="7"/>
      <c r="H35" s="54">
        <v>29</v>
      </c>
      <c r="I35" s="54">
        <f>'REKOD PRESTASI MURID'!B40</f>
        <v>0</v>
      </c>
      <c r="J35" s="54" t="str">
        <f t="shared" si="2"/>
        <v/>
      </c>
    </row>
    <row r="36" spans="1:10" hidden="1">
      <c r="A36" s="7"/>
      <c r="B36" s="71"/>
      <c r="C36" s="72"/>
      <c r="D36" s="68" t="e">
        <f>'REKOD PRESTASI MURID'!#REF!</f>
        <v>#REF!</v>
      </c>
      <c r="E36" s="69" t="e">
        <f>VLOOKUP($I$6,'REKOD PRESTASI MURID'!$A$12:$I$65,21)</f>
        <v>#REF!</v>
      </c>
      <c r="F36" s="70" t="e">
        <f>VLOOKUP(E36,'DATA PERNYATAAN TAHAP PGUASAAN '!A125:B130,2)</f>
        <v>#REF!</v>
      </c>
      <c r="G36" s="7"/>
      <c r="H36" s="54">
        <v>30</v>
      </c>
      <c r="I36" s="54">
        <f>'REKOD PRESTASI MURID'!B41</f>
        <v>0</v>
      </c>
      <c r="J36" s="54" t="str">
        <f t="shared" si="2"/>
        <v/>
      </c>
    </row>
    <row r="37" spans="1:10" hidden="1">
      <c r="A37" s="7"/>
      <c r="B37" s="71"/>
      <c r="C37" s="72"/>
      <c r="D37" s="68" t="e">
        <f>'REKOD PRESTASI MURID'!#REF!</f>
        <v>#REF!</v>
      </c>
      <c r="E37" s="69" t="e">
        <f>VLOOKUP($I$6,'REKOD PRESTASI MURID'!$A$12:$I$65,22)</f>
        <v>#REF!</v>
      </c>
      <c r="F37" s="70" t="e">
        <f>VLOOKUP(E37,'DATA PERNYATAAN TAHAP PGUASAAN '!A133:B138,2)</f>
        <v>#REF!</v>
      </c>
      <c r="G37" s="7"/>
      <c r="H37" s="54">
        <v>31</v>
      </c>
      <c r="I37" s="54">
        <f>'REKOD PRESTASI MURID'!B42</f>
        <v>0</v>
      </c>
      <c r="J37" s="54" t="str">
        <f t="shared" si="2"/>
        <v/>
      </c>
    </row>
    <row r="38" spans="1:10" hidden="1">
      <c r="A38" s="7"/>
      <c r="B38" s="71"/>
      <c r="C38" s="72"/>
      <c r="D38" s="68" t="e">
        <f>'REKOD PRESTASI MURID'!#REF!</f>
        <v>#REF!</v>
      </c>
      <c r="E38" s="69" t="e">
        <f>VLOOKUP($I$6,'REKOD PRESTASI MURID'!$A$12:$I$65,23)</f>
        <v>#REF!</v>
      </c>
      <c r="F38" s="70" t="e">
        <f>VLOOKUP(E38,'DATA PERNYATAAN TAHAP PGUASAAN '!A141:B146,2)</f>
        <v>#REF!</v>
      </c>
      <c r="G38" s="7"/>
      <c r="H38" s="54">
        <v>32</v>
      </c>
      <c r="I38" s="54">
        <f>'REKOD PRESTASI MURID'!B43</f>
        <v>0</v>
      </c>
      <c r="J38" s="54" t="str">
        <f t="shared" si="2"/>
        <v/>
      </c>
    </row>
    <row r="39" spans="1:10" hidden="1">
      <c r="A39" s="7"/>
      <c r="B39" s="71"/>
      <c r="C39" s="72"/>
      <c r="D39" s="68" t="e">
        <f>'REKOD PRESTASI MURID'!#REF!</f>
        <v>#REF!</v>
      </c>
      <c r="E39" s="69" t="e">
        <f>VLOOKUP($I$6,'REKOD PRESTASI MURID'!$A$12:$I$65,24)</f>
        <v>#REF!</v>
      </c>
      <c r="F39" s="70" t="e">
        <f>VLOOKUP(E39,'DATA PERNYATAAN TAHAP PGUASAAN '!A149:B154,2)</f>
        <v>#REF!</v>
      </c>
      <c r="G39" s="7"/>
      <c r="H39" s="54">
        <v>33</v>
      </c>
      <c r="I39" s="54">
        <f>'REKOD PRESTASI MURID'!B44</f>
        <v>0</v>
      </c>
      <c r="J39" s="54" t="str">
        <f t="shared" si="2"/>
        <v/>
      </c>
    </row>
    <row r="40" spans="1:10" hidden="1">
      <c r="A40" s="7"/>
      <c r="B40" s="71"/>
      <c r="C40" s="72"/>
      <c r="D40" s="68" t="e">
        <f>'REKOD PRESTASI MURID'!#REF!</f>
        <v>#REF!</v>
      </c>
      <c r="E40" s="69" t="e">
        <f>VLOOKUP($I$6,'REKOD PRESTASI MURID'!$A$12:$I$65,25)</f>
        <v>#REF!</v>
      </c>
      <c r="F40" s="70" t="e">
        <f>VLOOKUP(E40,'DATA PERNYATAAN TAHAP PGUASAAN '!A157:B162,2)</f>
        <v>#REF!</v>
      </c>
      <c r="G40" s="7"/>
      <c r="H40" s="54">
        <v>34</v>
      </c>
      <c r="I40" s="54">
        <f>'REKOD PRESTASI MURID'!B45</f>
        <v>0</v>
      </c>
      <c r="J40" s="54" t="str">
        <f t="shared" si="2"/>
        <v/>
      </c>
    </row>
    <row r="41" spans="1:10" hidden="1">
      <c r="A41" s="7"/>
      <c r="B41" s="71"/>
      <c r="C41" s="72"/>
      <c r="D41" s="68" t="e">
        <f>'REKOD PRESTASI MURID'!#REF!</f>
        <v>#REF!</v>
      </c>
      <c r="E41" s="69" t="e">
        <f>VLOOKUP($I$6,'REKOD PRESTASI MURID'!$A$12:$I$65,26)</f>
        <v>#REF!</v>
      </c>
      <c r="F41" s="70" t="e">
        <f>VLOOKUP(E41,'DATA PERNYATAAN TAHAP PGUASAAN '!A165:B170,2)</f>
        <v>#REF!</v>
      </c>
      <c r="G41" s="7"/>
      <c r="H41" s="54">
        <v>35</v>
      </c>
      <c r="I41" s="54">
        <f>'REKOD PRESTASI MURID'!B46</f>
        <v>0</v>
      </c>
      <c r="J41" s="54" t="str">
        <f t="shared" si="2"/>
        <v/>
      </c>
    </row>
    <row r="42" spans="1:10" hidden="1">
      <c r="A42" s="7"/>
      <c r="B42" s="71"/>
      <c r="C42" s="72"/>
      <c r="D42" s="68" t="e">
        <f>'REKOD PRESTASI MURID'!#REF!</f>
        <v>#REF!</v>
      </c>
      <c r="E42" s="69" t="e">
        <f>VLOOKUP($I$6,'REKOD PRESTASI MURID'!$A$12:$I$65,27)</f>
        <v>#REF!</v>
      </c>
      <c r="F42" s="70" t="e">
        <f>VLOOKUP(E42,'DATA PERNYATAAN TAHAP PGUASAAN '!A173:B178,2)</f>
        <v>#REF!</v>
      </c>
      <c r="G42" s="7"/>
      <c r="H42" s="54">
        <v>36</v>
      </c>
      <c r="I42" s="54">
        <f>'REKOD PRESTASI MURID'!B47</f>
        <v>0</v>
      </c>
      <c r="J42" s="54" t="str">
        <f t="shared" si="2"/>
        <v/>
      </c>
    </row>
    <row r="43" spans="1:10" hidden="1">
      <c r="A43" s="7"/>
      <c r="B43" s="71"/>
      <c r="C43" s="72"/>
      <c r="D43" s="68" t="e">
        <f>'REKOD PRESTASI MURID'!#REF!</f>
        <v>#REF!</v>
      </c>
      <c r="E43" s="69" t="e">
        <f>VLOOKUP($I$6,'REKOD PRESTASI MURID'!$A$12:$I$65,28)</f>
        <v>#REF!</v>
      </c>
      <c r="F43" s="70" t="e">
        <f>VLOOKUP(E43,'DATA PERNYATAAN TAHAP PGUASAAN '!A181:B186,2)</f>
        <v>#REF!</v>
      </c>
      <c r="G43" s="7"/>
      <c r="H43" s="54">
        <v>37</v>
      </c>
      <c r="I43" s="54">
        <f>'REKOD PRESTASI MURID'!B48</f>
        <v>0</v>
      </c>
      <c r="J43" s="54" t="str">
        <f t="shared" si="2"/>
        <v/>
      </c>
    </row>
    <row r="44" spans="1:10" hidden="1">
      <c r="A44" s="7"/>
      <c r="B44" s="73"/>
      <c r="C44" s="74"/>
      <c r="D44" s="68" t="e">
        <f>'REKOD PRESTASI MURID'!#REF!</f>
        <v>#REF!</v>
      </c>
      <c r="E44" s="69" t="e">
        <f>VLOOKUP($I$6,'REKOD PRESTASI MURID'!$A$12:$I$65,29)</f>
        <v>#REF!</v>
      </c>
      <c r="F44" s="70" t="e">
        <f>VLOOKUP(E44,'DATA PERNYATAAN TAHAP PGUASAAN '!A189:B194,2)</f>
        <v>#REF!</v>
      </c>
      <c r="G44" s="7"/>
      <c r="H44" s="54">
        <v>38</v>
      </c>
      <c r="I44" s="54">
        <f>'REKOD PRESTASI MURID'!B49</f>
        <v>0</v>
      </c>
      <c r="J44" s="54" t="str">
        <f t="shared" si="2"/>
        <v/>
      </c>
    </row>
    <row r="45" spans="1:10" s="46" customFormat="1" ht="18">
      <c r="A45" s="7"/>
      <c r="B45" s="75"/>
      <c r="C45" s="75"/>
      <c r="D45" s="76"/>
      <c r="E45" s="77"/>
      <c r="F45" s="78"/>
      <c r="G45" s="7"/>
      <c r="H45" s="54">
        <v>39</v>
      </c>
      <c r="I45" s="54">
        <f>'REKOD PRESTASI MURID'!B50</f>
        <v>0</v>
      </c>
      <c r="J45" s="54" t="str">
        <f t="shared" si="2"/>
        <v/>
      </c>
    </row>
    <row r="46" spans="1:10" s="46" customFormat="1" ht="21.75" customHeight="1">
      <c r="A46" s="79"/>
      <c r="B46" s="80"/>
      <c r="C46" s="80"/>
      <c r="D46" s="81"/>
      <c r="E46" s="82"/>
      <c r="F46" s="83"/>
      <c r="G46" s="79"/>
      <c r="H46" s="54">
        <v>40</v>
      </c>
      <c r="I46" s="54">
        <f>'REKOD PRESTASI MURID'!B51</f>
        <v>0</v>
      </c>
      <c r="J46" s="54" t="str">
        <f t="shared" si="2"/>
        <v/>
      </c>
    </row>
    <row r="47" spans="1:10" s="46" customFormat="1" ht="21.75" customHeight="1">
      <c r="A47" s="79"/>
      <c r="B47" s="80"/>
      <c r="C47" s="80"/>
      <c r="D47" s="222" t="s">
        <v>128</v>
      </c>
      <c r="E47" s="216"/>
      <c r="F47" s="216"/>
      <c r="G47" s="79"/>
      <c r="H47" s="54">
        <v>41</v>
      </c>
      <c r="I47" s="54">
        <f>'REKOD PRESTASI MURID'!B52</f>
        <v>0</v>
      </c>
      <c r="J47" s="54" t="str">
        <f t="shared" si="2"/>
        <v/>
      </c>
    </row>
    <row r="48" spans="1:10" s="47" customFormat="1" ht="22.5" customHeight="1">
      <c r="A48" s="79"/>
      <c r="B48" s="85"/>
      <c r="C48" s="85"/>
      <c r="D48" s="222"/>
      <c r="E48" s="205"/>
      <c r="F48" s="205"/>
      <c r="G48" s="79"/>
      <c r="H48" s="54">
        <v>42</v>
      </c>
      <c r="I48" s="54">
        <f>'REKOD PRESTASI MURID'!B53</f>
        <v>0</v>
      </c>
      <c r="J48" s="54" t="str">
        <f t="shared" si="2"/>
        <v/>
      </c>
    </row>
    <row r="49" spans="1:10" s="47" customFormat="1" ht="21" customHeight="1">
      <c r="A49" s="79"/>
      <c r="B49" s="85"/>
      <c r="C49" s="85"/>
      <c r="D49" s="84"/>
      <c r="E49" s="205"/>
      <c r="F49" s="205"/>
      <c r="G49" s="79"/>
      <c r="H49" s="54">
        <v>43</v>
      </c>
      <c r="I49" s="54">
        <f>'REKOD PRESTASI MURID'!B54</f>
        <v>0</v>
      </c>
      <c r="J49" s="54" t="str">
        <f t="shared" si="2"/>
        <v/>
      </c>
    </row>
    <row r="50" spans="1:10" s="47" customFormat="1">
      <c r="A50" s="79"/>
      <c r="B50" s="79"/>
      <c r="C50" s="79"/>
      <c r="D50" s="79"/>
      <c r="E50" s="79"/>
      <c r="F50" s="79"/>
      <c r="G50" s="79"/>
      <c r="H50" s="54">
        <v>44</v>
      </c>
      <c r="I50" s="54">
        <f>'REKOD PRESTASI MURID'!B55</f>
        <v>0</v>
      </c>
      <c r="J50" s="54" t="str">
        <f t="shared" si="2"/>
        <v/>
      </c>
    </row>
    <row r="51" spans="1:10">
      <c r="H51" s="54">
        <v>45</v>
      </c>
      <c r="I51" s="54">
        <f>'REKOD PRESTASI MURID'!B56</f>
        <v>0</v>
      </c>
      <c r="J51" s="54" t="str">
        <f t="shared" si="2"/>
        <v/>
      </c>
    </row>
    <row r="52" spans="1:10">
      <c r="H52" s="54">
        <v>46</v>
      </c>
      <c r="I52" s="54">
        <f>'REKOD PRESTASI MURID'!B57</f>
        <v>0</v>
      </c>
      <c r="J52" s="54" t="str">
        <f t="shared" si="2"/>
        <v/>
      </c>
    </row>
    <row r="53" spans="1:10">
      <c r="H53" s="54">
        <v>47</v>
      </c>
      <c r="I53" s="54">
        <f>'REKOD PRESTASI MURID'!B58</f>
        <v>0</v>
      </c>
      <c r="J53" s="54" t="str">
        <f t="shared" si="2"/>
        <v/>
      </c>
    </row>
    <row r="54" spans="1:10">
      <c r="H54" s="54">
        <v>48</v>
      </c>
      <c r="I54" s="54">
        <f>'REKOD PRESTASI MURID'!B59</f>
        <v>0</v>
      </c>
      <c r="J54" s="54" t="str">
        <f t="shared" si="2"/>
        <v/>
      </c>
    </row>
    <row r="55" spans="1:10">
      <c r="B55" s="46" t="s">
        <v>25</v>
      </c>
      <c r="F55" s="86" t="s">
        <v>25</v>
      </c>
      <c r="H55" s="54">
        <v>49</v>
      </c>
      <c r="I55" s="54">
        <f>'REKOD PRESTASI MURID'!B60</f>
        <v>0</v>
      </c>
      <c r="J55" s="54" t="str">
        <f t="shared" si="2"/>
        <v/>
      </c>
    </row>
    <row r="56" spans="1:10">
      <c r="B56" s="87" t="str">
        <f>'REKOD PRESTASI MURID'!$D$6</f>
        <v>PN. SUZILA MOHAMED</v>
      </c>
      <c r="C56" s="87"/>
      <c r="D56" s="87"/>
      <c r="E56" s="87"/>
      <c r="F56" s="184" t="str">
        <f>'REKOD PRESTASI MURID'!B70</f>
        <v>EN. TAN KAR HOCK</v>
      </c>
      <c r="H56" s="54">
        <v>50</v>
      </c>
      <c r="I56" s="54">
        <f>'REKOD PRESTASI MURID'!B61</f>
        <v>0</v>
      </c>
      <c r="J56" s="54" t="str">
        <f t="shared" si="2"/>
        <v/>
      </c>
    </row>
    <row r="57" spans="1:10">
      <c r="B57" s="46" t="s">
        <v>26</v>
      </c>
      <c r="F57" s="86" t="s">
        <v>118</v>
      </c>
      <c r="H57" s="54">
        <v>51</v>
      </c>
      <c r="I57" s="54">
        <f>'REKOD PRESTASI MURID'!B62</f>
        <v>0</v>
      </c>
      <c r="J57" s="54" t="str">
        <f t="shared" si="2"/>
        <v/>
      </c>
    </row>
    <row r="58" spans="1:10">
      <c r="B58" s="46" t="str">
        <f>'REKOD PRESTASI MURID'!$B$72</f>
        <v>SMK SUNGAI SIPUT</v>
      </c>
      <c r="F58" s="86" t="str">
        <f>'REKOD PRESTASI MURID'!$B$72</f>
        <v>SMK SUNGAI SIPUT</v>
      </c>
      <c r="H58" s="54">
        <v>52</v>
      </c>
      <c r="I58" s="54">
        <f>'REKOD PRESTASI MURID'!B63</f>
        <v>0</v>
      </c>
      <c r="J58" s="54" t="str">
        <f t="shared" si="2"/>
        <v/>
      </c>
    </row>
    <row r="59" spans="1:10">
      <c r="B59" s="86"/>
      <c r="C59" s="86"/>
      <c r="D59" s="86"/>
      <c r="E59" s="86"/>
      <c r="H59" s="54">
        <v>53</v>
      </c>
      <c r="I59" s="54">
        <f>'REKOD PRESTASI MURID'!B64</f>
        <v>0</v>
      </c>
      <c r="J59" s="54" t="str">
        <f t="shared" si="2"/>
        <v/>
      </c>
    </row>
    <row r="60" spans="1:10">
      <c r="H60" s="54">
        <v>54</v>
      </c>
      <c r="I60" s="54">
        <f>'REKOD PRESTASI MURID'!B65</f>
        <v>0</v>
      </c>
      <c r="J60" s="54" t="str">
        <f t="shared" si="2"/>
        <v/>
      </c>
    </row>
    <row r="61" spans="1:10" s="46" customFormat="1">
      <c r="G61" s="88"/>
      <c r="H61" s="54">
        <v>55</v>
      </c>
      <c r="I61" s="54">
        <f>'REKOD PRESTASI MURID'!B66</f>
        <v>0</v>
      </c>
      <c r="J61" s="54" t="str">
        <f t="shared" si="2"/>
        <v/>
      </c>
    </row>
    <row r="62" spans="1:10" s="46" customFormat="1">
      <c r="G62" s="88"/>
      <c r="H62" s="54">
        <v>56</v>
      </c>
      <c r="I62" s="54">
        <f>'REKOD PRESTASI MURID'!B67</f>
        <v>0</v>
      </c>
      <c r="J62" s="54" t="str">
        <f t="shared" si="2"/>
        <v/>
      </c>
    </row>
    <row r="63" spans="1:10" s="46" customFormat="1">
      <c r="G63" s="88"/>
      <c r="H63" s="54">
        <v>57</v>
      </c>
      <c r="I63" s="54">
        <f>'REKOD PRESTASI MURID'!B68</f>
        <v>0</v>
      </c>
      <c r="J63" s="54" t="str">
        <f t="shared" si="2"/>
        <v/>
      </c>
    </row>
    <row r="64" spans="1:10" s="46" customFormat="1">
      <c r="G64" s="88"/>
      <c r="H64" s="54">
        <v>58</v>
      </c>
      <c r="I64" s="54"/>
      <c r="J64" s="54"/>
    </row>
    <row r="65" spans="4:10" s="46" customFormat="1">
      <c r="G65" s="88"/>
      <c r="H65" s="54">
        <v>59</v>
      </c>
      <c r="I65" s="54"/>
      <c r="J65" s="54"/>
    </row>
    <row r="66" spans="4:10" s="46" customFormat="1">
      <c r="D66" s="87"/>
      <c r="E66" s="87"/>
      <c r="G66" s="88"/>
      <c r="H66" s="54">
        <v>60</v>
      </c>
      <c r="I66" s="54"/>
      <c r="J66" s="54"/>
    </row>
    <row r="67" spans="4:10" s="46" customFormat="1">
      <c r="G67" s="88"/>
      <c r="H67" s="54">
        <v>61</v>
      </c>
      <c r="I67" s="54"/>
      <c r="J67" s="54"/>
    </row>
    <row r="68" spans="4:10" s="46" customFormat="1">
      <c r="G68" s="88"/>
      <c r="H68" s="54">
        <v>62</v>
      </c>
      <c r="I68" s="54"/>
      <c r="J68" s="54"/>
    </row>
    <row r="69" spans="4:10" s="46" customFormat="1">
      <c r="G69" s="88"/>
      <c r="H69" s="54">
        <v>63</v>
      </c>
      <c r="I69" s="54"/>
      <c r="J69" s="54"/>
    </row>
    <row r="70" spans="4:10" s="46" customFormat="1">
      <c r="G70" s="88"/>
      <c r="H70" s="54">
        <v>64</v>
      </c>
      <c r="I70" s="54"/>
      <c r="J70" s="54"/>
    </row>
    <row r="71" spans="4:10" s="46" customFormat="1">
      <c r="G71" s="88"/>
      <c r="H71" s="54">
        <v>65</v>
      </c>
      <c r="I71" s="54"/>
      <c r="J71" s="54"/>
    </row>
    <row r="72" spans="4:10" s="46" customFormat="1">
      <c r="G72" s="88"/>
      <c r="H72" s="54">
        <v>66</v>
      </c>
      <c r="I72" s="54"/>
      <c r="J72" s="54"/>
    </row>
    <row r="73" spans="4:10">
      <c r="H73" s="54">
        <v>67</v>
      </c>
      <c r="I73" s="54"/>
      <c r="J73" s="54"/>
    </row>
    <row r="74" spans="4:10">
      <c r="H74" s="54">
        <v>68</v>
      </c>
      <c r="I74" s="54"/>
      <c r="J74" s="54"/>
    </row>
    <row r="75" spans="4:10">
      <c r="H75" s="54">
        <v>69</v>
      </c>
      <c r="I75" s="54"/>
      <c r="J75" s="54"/>
    </row>
    <row r="76" spans="4:10">
      <c r="H76" s="91"/>
      <c r="I76" s="92"/>
      <c r="J76" s="46"/>
    </row>
    <row r="77" spans="4:10">
      <c r="H77" s="91"/>
      <c r="I77" s="92"/>
      <c r="J77" s="46"/>
    </row>
    <row r="78" spans="4:10">
      <c r="H78" s="91"/>
      <c r="I78" s="92"/>
      <c r="J78" s="46"/>
    </row>
    <row r="79" spans="4:10">
      <c r="H79" s="91"/>
      <c r="I79" s="92"/>
      <c r="J79" s="46"/>
    </row>
    <row r="80" spans="4:10">
      <c r="H80" s="91"/>
      <c r="I80" s="92"/>
      <c r="J80" s="46"/>
    </row>
    <row r="81" spans="8:10">
      <c r="H81" s="91"/>
      <c r="I81" s="92"/>
      <c r="J81" s="46"/>
    </row>
    <row r="82" spans="8:10">
      <c r="H82" s="91"/>
      <c r="I82" s="92"/>
      <c r="J82" s="46"/>
    </row>
    <row r="83" spans="8:10">
      <c r="H83" s="91"/>
      <c r="I83" s="92"/>
      <c r="J83" s="46"/>
    </row>
    <row r="84" spans="8:10">
      <c r="H84" s="91"/>
      <c r="I84" s="92"/>
      <c r="J84" s="46"/>
    </row>
    <row r="85" spans="8:10">
      <c r="H85" s="91"/>
      <c r="I85" s="92"/>
      <c r="J85" s="46"/>
    </row>
    <row r="86" spans="8:10">
      <c r="H86" s="91"/>
      <c r="I86" s="46"/>
      <c r="J86" s="46"/>
    </row>
    <row r="87" spans="8:10">
      <c r="H87" s="91"/>
      <c r="I87" s="46"/>
      <c r="J87" s="46"/>
    </row>
  </sheetData>
  <sheetProtection algorithmName="SHA-512" hashValue="lJXH6jnhztYg4QIBQKnzK1BWc+2ALbWpqyB3hJmSREvQJzw5ToOuf0Z6EN/KnggTr2TGIzslLy2OI/PR+3ZVsg==" saltValue="i4gjunH8YnNGTC187ZimHA==" spinCount="100000" sheet="1" scenarios="1"/>
  <mergeCells count="21">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0:C23"/>
    <mergeCell ref="D47:D48"/>
    <mergeCell ref="B1:F1"/>
    <mergeCell ref="B2:F2"/>
    <mergeCell ref="B3:F3"/>
    <mergeCell ref="B4:F4"/>
    <mergeCell ref="H4:J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312"/>
  <sheetViews>
    <sheetView showGridLines="0" zoomScale="80" zoomScaleNormal="80" zoomScaleSheetLayoutView="100" workbookViewId="0">
      <selection activeCell="B13" sqref="B13"/>
    </sheetView>
  </sheetViews>
  <sheetFormatPr defaultRowHeight="14.25" zeroHeight="1"/>
  <cols>
    <col min="1" max="1" width="25.5703125" style="31" customWidth="1"/>
    <col min="2" max="2" width="104.7109375" style="32" customWidth="1"/>
    <col min="3" max="4" width="9.140625" style="31" customWidth="1"/>
    <col min="5" max="5" width="9.140625" style="31" bestFit="1"/>
    <col min="6" max="16384" width="9.140625" style="31"/>
  </cols>
  <sheetData>
    <row r="1" spans="1:2" ht="39.75" customHeight="1">
      <c r="A1" s="33" t="s">
        <v>27</v>
      </c>
      <c r="B1" s="34"/>
    </row>
    <row r="2" spans="1:2">
      <c r="A2" s="35"/>
      <c r="B2" s="36"/>
    </row>
    <row r="3" spans="1:2" ht="15.75">
      <c r="A3" s="172" t="s">
        <v>23</v>
      </c>
      <c r="B3" s="173" t="s">
        <v>113</v>
      </c>
    </row>
    <row r="4" spans="1:2" ht="37.5" customHeight="1">
      <c r="A4" s="174">
        <v>1</v>
      </c>
      <c r="B4" s="175" t="s">
        <v>107</v>
      </c>
    </row>
    <row r="5" spans="1:2" ht="37.5" customHeight="1">
      <c r="A5" s="174">
        <v>2</v>
      </c>
      <c r="B5" s="175" t="s">
        <v>108</v>
      </c>
    </row>
    <row r="6" spans="1:2" ht="37.5" customHeight="1">
      <c r="A6" s="174">
        <v>3</v>
      </c>
      <c r="B6" s="175" t="s">
        <v>109</v>
      </c>
    </row>
    <row r="7" spans="1:2" ht="37.5" customHeight="1">
      <c r="A7" s="174">
        <v>4</v>
      </c>
      <c r="B7" s="175" t="s">
        <v>110</v>
      </c>
    </row>
    <row r="8" spans="1:2" ht="37.5" customHeight="1">
      <c r="A8" s="174">
        <v>5</v>
      </c>
      <c r="B8" s="175" t="s">
        <v>111</v>
      </c>
    </row>
    <row r="9" spans="1:2" ht="37.5" customHeight="1">
      <c r="A9" s="174">
        <v>6</v>
      </c>
      <c r="B9" s="175" t="s">
        <v>112</v>
      </c>
    </row>
    <row r="10" spans="1:2" ht="37.5" customHeight="1">
      <c r="A10" s="35"/>
      <c r="B10" s="36"/>
    </row>
    <row r="11" spans="1:2">
      <c r="A11" s="35"/>
      <c r="B11" s="36"/>
    </row>
    <row r="12" spans="1:2" ht="15.75">
      <c r="A12" s="172" t="s">
        <v>23</v>
      </c>
      <c r="B12" s="173" t="s">
        <v>82</v>
      </c>
    </row>
    <row r="13" spans="1:2" ht="33" customHeight="1">
      <c r="A13" s="174">
        <v>1</v>
      </c>
      <c r="B13" s="175" t="s">
        <v>83</v>
      </c>
    </row>
    <row r="14" spans="1:2" ht="33" customHeight="1">
      <c r="A14" s="174">
        <v>2</v>
      </c>
      <c r="B14" s="175" t="s">
        <v>84</v>
      </c>
    </row>
    <row r="15" spans="1:2" ht="33" customHeight="1">
      <c r="A15" s="174">
        <v>3</v>
      </c>
      <c r="B15" s="175" t="s">
        <v>85</v>
      </c>
    </row>
    <row r="16" spans="1:2" ht="33" customHeight="1">
      <c r="A16" s="174">
        <v>4</v>
      </c>
      <c r="B16" s="175" t="s">
        <v>86</v>
      </c>
    </row>
    <row r="17" spans="1:2" ht="33" customHeight="1">
      <c r="A17" s="174">
        <v>5</v>
      </c>
      <c r="B17" s="175" t="s">
        <v>114</v>
      </c>
    </row>
    <row r="18" spans="1:2" ht="33" customHeight="1">
      <c r="A18" s="176">
        <v>6</v>
      </c>
      <c r="B18" s="175" t="s">
        <v>115</v>
      </c>
    </row>
    <row r="19" spans="1:2"/>
    <row r="20" spans="1:2" ht="15" hidden="1">
      <c r="A20" s="40" t="s">
        <v>23</v>
      </c>
      <c r="B20" s="37"/>
    </row>
    <row r="21" spans="1:2" hidden="1">
      <c r="A21" s="38">
        <v>1</v>
      </c>
      <c r="B21" s="39"/>
    </row>
    <row r="22" spans="1:2" hidden="1">
      <c r="A22" s="38">
        <v>2</v>
      </c>
      <c r="B22" s="39"/>
    </row>
    <row r="23" spans="1:2" hidden="1">
      <c r="A23" s="38">
        <v>3</v>
      </c>
      <c r="B23" s="39"/>
    </row>
    <row r="24" spans="1:2" hidden="1">
      <c r="A24" s="38">
        <v>4</v>
      </c>
      <c r="B24" s="39"/>
    </row>
    <row r="25" spans="1:2" hidden="1">
      <c r="A25" s="38">
        <v>5</v>
      </c>
      <c r="B25" s="39"/>
    </row>
    <row r="26" spans="1:2" hidden="1">
      <c r="A26" s="38">
        <v>6</v>
      </c>
      <c r="B26" s="39"/>
    </row>
    <row r="27" spans="1:2" hidden="1"/>
    <row r="28" spans="1:2" ht="15" hidden="1">
      <c r="A28" s="40" t="s">
        <v>23</v>
      </c>
      <c r="B28" s="37"/>
    </row>
    <row r="29" spans="1:2" hidden="1">
      <c r="A29" s="38">
        <v>1</v>
      </c>
      <c r="B29" s="39"/>
    </row>
    <row r="30" spans="1:2" hidden="1">
      <c r="A30" s="38">
        <v>2</v>
      </c>
      <c r="B30" s="39"/>
    </row>
    <row r="31" spans="1:2" hidden="1">
      <c r="A31" s="38">
        <v>3</v>
      </c>
      <c r="B31" s="39"/>
    </row>
    <row r="32" spans="1:2" hidden="1">
      <c r="A32" s="38">
        <v>4</v>
      </c>
      <c r="B32" s="39"/>
    </row>
    <row r="33" spans="1:2" hidden="1">
      <c r="A33" s="38">
        <v>5</v>
      </c>
      <c r="B33" s="39"/>
    </row>
    <row r="34" spans="1:2" hidden="1">
      <c r="A34" s="38">
        <v>6</v>
      </c>
      <c r="B34" s="39"/>
    </row>
    <row r="35" spans="1:2" hidden="1"/>
    <row r="36" spans="1:2" ht="15" hidden="1">
      <c r="A36" s="40" t="s">
        <v>23</v>
      </c>
      <c r="B36" s="37"/>
    </row>
    <row r="37" spans="1:2" hidden="1">
      <c r="A37" s="38">
        <v>1</v>
      </c>
      <c r="B37" s="39"/>
    </row>
    <row r="38" spans="1:2" hidden="1">
      <c r="A38" s="38">
        <v>2</v>
      </c>
      <c r="B38" s="39"/>
    </row>
    <row r="39" spans="1:2" hidden="1">
      <c r="A39" s="38">
        <v>3</v>
      </c>
      <c r="B39" s="39"/>
    </row>
    <row r="40" spans="1:2" hidden="1">
      <c r="A40" s="38">
        <v>4</v>
      </c>
      <c r="B40" s="39"/>
    </row>
    <row r="41" spans="1:2" hidden="1">
      <c r="A41" s="38">
        <v>5</v>
      </c>
      <c r="B41" s="39"/>
    </row>
    <row r="42" spans="1:2" hidden="1">
      <c r="A42" s="38">
        <v>6</v>
      </c>
      <c r="B42" s="39"/>
    </row>
    <row r="43" spans="1:2" hidden="1"/>
    <row r="44" spans="1:2" ht="15" hidden="1">
      <c r="A44" s="40" t="s">
        <v>23</v>
      </c>
      <c r="B44" s="37"/>
    </row>
    <row r="45" spans="1:2" hidden="1">
      <c r="A45" s="38">
        <v>1</v>
      </c>
      <c r="B45" s="39"/>
    </row>
    <row r="46" spans="1:2" hidden="1">
      <c r="A46" s="38">
        <v>2</v>
      </c>
      <c r="B46" s="39"/>
    </row>
    <row r="47" spans="1:2" hidden="1">
      <c r="A47" s="38">
        <v>3</v>
      </c>
      <c r="B47" s="39"/>
    </row>
    <row r="48" spans="1:2" hidden="1">
      <c r="A48" s="38">
        <v>4</v>
      </c>
      <c r="B48" s="39"/>
    </row>
    <row r="49" spans="1:2" hidden="1">
      <c r="A49" s="38">
        <v>5</v>
      </c>
      <c r="B49" s="39"/>
    </row>
    <row r="50" spans="1:2" hidden="1">
      <c r="A50" s="38">
        <v>6</v>
      </c>
      <c r="B50" s="39"/>
    </row>
    <row r="51" spans="1:2" hidden="1"/>
    <row r="52" spans="1:2" ht="15" hidden="1">
      <c r="A52" s="40" t="s">
        <v>23</v>
      </c>
      <c r="B52" s="37"/>
    </row>
    <row r="53" spans="1:2" hidden="1">
      <c r="A53" s="38">
        <v>1</v>
      </c>
      <c r="B53" s="39"/>
    </row>
    <row r="54" spans="1:2" hidden="1">
      <c r="A54" s="38">
        <v>2</v>
      </c>
      <c r="B54" s="39"/>
    </row>
    <row r="55" spans="1:2" hidden="1">
      <c r="A55" s="38">
        <v>3</v>
      </c>
      <c r="B55" s="39"/>
    </row>
    <row r="56" spans="1:2" hidden="1">
      <c r="A56" s="38">
        <v>4</v>
      </c>
      <c r="B56" s="39"/>
    </row>
    <row r="57" spans="1:2" hidden="1">
      <c r="A57" s="38">
        <v>5</v>
      </c>
      <c r="B57" s="39"/>
    </row>
    <row r="58" spans="1:2" hidden="1">
      <c r="A58" s="38">
        <v>6</v>
      </c>
      <c r="B58" s="39"/>
    </row>
    <row r="59" spans="1:2" hidden="1"/>
    <row r="60" spans="1:2" ht="15" hidden="1">
      <c r="A60" s="40" t="s">
        <v>23</v>
      </c>
      <c r="B60" s="37"/>
    </row>
    <row r="61" spans="1:2" hidden="1">
      <c r="A61" s="38">
        <v>1</v>
      </c>
      <c r="B61" s="39"/>
    </row>
    <row r="62" spans="1:2" hidden="1">
      <c r="A62" s="38">
        <v>2</v>
      </c>
      <c r="B62" s="39"/>
    </row>
    <row r="63" spans="1:2" hidden="1">
      <c r="A63" s="38">
        <v>3</v>
      </c>
      <c r="B63" s="39"/>
    </row>
    <row r="64" spans="1:2" hidden="1">
      <c r="A64" s="38">
        <v>4</v>
      </c>
      <c r="B64" s="39"/>
    </row>
    <row r="65" spans="1:2" hidden="1">
      <c r="A65" s="38">
        <v>5</v>
      </c>
      <c r="B65" s="39"/>
    </row>
    <row r="66" spans="1:2" hidden="1">
      <c r="A66" s="38">
        <v>6</v>
      </c>
      <c r="B66" s="39"/>
    </row>
    <row r="67" spans="1:2" hidden="1"/>
    <row r="68" spans="1:2" ht="15" hidden="1">
      <c r="A68" s="40" t="s">
        <v>23</v>
      </c>
      <c r="B68" s="37"/>
    </row>
    <row r="69" spans="1:2" hidden="1">
      <c r="A69" s="38">
        <v>1</v>
      </c>
      <c r="B69" s="39"/>
    </row>
    <row r="70" spans="1:2" hidden="1">
      <c r="A70" s="38">
        <v>2</v>
      </c>
      <c r="B70" s="39"/>
    </row>
    <row r="71" spans="1:2" hidden="1">
      <c r="A71" s="38">
        <v>3</v>
      </c>
      <c r="B71" s="39"/>
    </row>
    <row r="72" spans="1:2" hidden="1">
      <c r="A72" s="38">
        <v>4</v>
      </c>
      <c r="B72" s="39"/>
    </row>
    <row r="73" spans="1:2" hidden="1">
      <c r="A73" s="38">
        <v>5</v>
      </c>
      <c r="B73" s="39"/>
    </row>
    <row r="74" spans="1:2" hidden="1">
      <c r="A74" s="38">
        <v>6</v>
      </c>
      <c r="B74" s="39"/>
    </row>
    <row r="75" spans="1:2" hidden="1"/>
    <row r="76" spans="1:2" ht="15" hidden="1">
      <c r="A76" s="40" t="s">
        <v>23</v>
      </c>
      <c r="B76" s="37"/>
    </row>
    <row r="77" spans="1:2" hidden="1">
      <c r="A77" s="38">
        <v>1</v>
      </c>
      <c r="B77" s="39"/>
    </row>
    <row r="78" spans="1:2" hidden="1">
      <c r="A78" s="38">
        <v>2</v>
      </c>
      <c r="B78" s="39"/>
    </row>
    <row r="79" spans="1:2" hidden="1">
      <c r="A79" s="38">
        <v>3</v>
      </c>
      <c r="B79" s="39"/>
    </row>
    <row r="80" spans="1:2" hidden="1">
      <c r="A80" s="38">
        <v>4</v>
      </c>
      <c r="B80" s="39"/>
    </row>
    <row r="81" spans="1:2" hidden="1">
      <c r="A81" s="38">
        <v>5</v>
      </c>
      <c r="B81" s="39"/>
    </row>
    <row r="82" spans="1:2" hidden="1">
      <c r="A82" s="38">
        <v>6</v>
      </c>
      <c r="B82" s="39"/>
    </row>
    <row r="83" spans="1:2" hidden="1"/>
    <row r="84" spans="1:2" ht="15" hidden="1">
      <c r="A84" s="40" t="s">
        <v>23</v>
      </c>
      <c r="B84" s="37"/>
    </row>
    <row r="85" spans="1:2" hidden="1">
      <c r="A85" s="38">
        <v>1</v>
      </c>
      <c r="B85" s="39"/>
    </row>
    <row r="86" spans="1:2" hidden="1">
      <c r="A86" s="38">
        <v>2</v>
      </c>
      <c r="B86" s="39"/>
    </row>
    <row r="87" spans="1:2" hidden="1">
      <c r="A87" s="38">
        <v>3</v>
      </c>
      <c r="B87" s="39"/>
    </row>
    <row r="88" spans="1:2" hidden="1">
      <c r="A88" s="38">
        <v>4</v>
      </c>
      <c r="B88" s="39"/>
    </row>
    <row r="89" spans="1:2" hidden="1">
      <c r="A89" s="38">
        <v>5</v>
      </c>
      <c r="B89" s="39"/>
    </row>
    <row r="90" spans="1:2" hidden="1">
      <c r="A90" s="38">
        <v>6</v>
      </c>
      <c r="B90" s="39"/>
    </row>
    <row r="91" spans="1:2" hidden="1">
      <c r="B91" s="41"/>
    </row>
    <row r="92" spans="1:2" ht="15" hidden="1">
      <c r="A92" s="40" t="s">
        <v>23</v>
      </c>
      <c r="B92" s="42"/>
    </row>
    <row r="93" spans="1:2" hidden="1">
      <c r="A93" s="38">
        <v>1</v>
      </c>
      <c r="B93" s="43"/>
    </row>
    <row r="94" spans="1:2" hidden="1">
      <c r="A94" s="38">
        <v>2</v>
      </c>
      <c r="B94" s="43"/>
    </row>
    <row r="95" spans="1:2" hidden="1">
      <c r="A95" s="38">
        <v>3</v>
      </c>
      <c r="B95" s="43"/>
    </row>
    <row r="96" spans="1:2" hidden="1">
      <c r="A96" s="38">
        <v>4</v>
      </c>
      <c r="B96" s="43"/>
    </row>
    <row r="97" spans="1:2" hidden="1">
      <c r="A97" s="38">
        <v>5</v>
      </c>
      <c r="B97" s="43"/>
    </row>
    <row r="98" spans="1:2" hidden="1">
      <c r="A98" s="38">
        <v>6</v>
      </c>
      <c r="B98" s="43"/>
    </row>
    <row r="99" spans="1:2" hidden="1">
      <c r="B99" s="41"/>
    </row>
    <row r="100" spans="1:2" ht="15" hidden="1">
      <c r="A100" s="40" t="s">
        <v>23</v>
      </c>
      <c r="B100" s="42"/>
    </row>
    <row r="101" spans="1:2" hidden="1">
      <c r="A101" s="38">
        <v>1</v>
      </c>
      <c r="B101" s="43"/>
    </row>
    <row r="102" spans="1:2" hidden="1">
      <c r="A102" s="38">
        <v>2</v>
      </c>
      <c r="B102" s="43"/>
    </row>
    <row r="103" spans="1:2" hidden="1">
      <c r="A103" s="38">
        <v>3</v>
      </c>
      <c r="B103" s="43"/>
    </row>
    <row r="104" spans="1:2" hidden="1">
      <c r="A104" s="38">
        <v>4</v>
      </c>
      <c r="B104" s="43"/>
    </row>
    <row r="105" spans="1:2" hidden="1">
      <c r="A105" s="38">
        <v>5</v>
      </c>
      <c r="B105" s="43"/>
    </row>
    <row r="106" spans="1:2" hidden="1">
      <c r="A106" s="38">
        <v>6</v>
      </c>
      <c r="B106" s="43"/>
    </row>
    <row r="107" spans="1:2" hidden="1">
      <c r="B107" s="41"/>
    </row>
    <row r="108" spans="1:2" ht="15" hidden="1">
      <c r="A108" s="40" t="s">
        <v>23</v>
      </c>
      <c r="B108" s="42"/>
    </row>
    <row r="109" spans="1:2" hidden="1">
      <c r="A109" s="38">
        <v>1</v>
      </c>
      <c r="B109" s="43"/>
    </row>
    <row r="110" spans="1:2" hidden="1">
      <c r="A110" s="38">
        <v>2</v>
      </c>
      <c r="B110" s="43"/>
    </row>
    <row r="111" spans="1:2" hidden="1">
      <c r="A111" s="38">
        <v>3</v>
      </c>
      <c r="B111" s="43"/>
    </row>
    <row r="112" spans="1:2" hidden="1">
      <c r="A112" s="38">
        <v>4</v>
      </c>
      <c r="B112" s="43"/>
    </row>
    <row r="113" spans="1:2" hidden="1">
      <c r="A113" s="38">
        <v>5</v>
      </c>
      <c r="B113" s="43"/>
    </row>
    <row r="114" spans="1:2" hidden="1">
      <c r="A114" s="38">
        <v>6</v>
      </c>
      <c r="B114" s="43"/>
    </row>
    <row r="115" spans="1:2" hidden="1">
      <c r="B115" s="41"/>
    </row>
    <row r="116" spans="1:2" ht="15" hidden="1">
      <c r="A116" s="40" t="s">
        <v>23</v>
      </c>
      <c r="B116" s="42"/>
    </row>
    <row r="117" spans="1:2" hidden="1">
      <c r="A117" s="38">
        <v>1</v>
      </c>
      <c r="B117" s="43"/>
    </row>
    <row r="118" spans="1:2" hidden="1">
      <c r="A118" s="38">
        <v>2</v>
      </c>
      <c r="B118" s="43"/>
    </row>
    <row r="119" spans="1:2" hidden="1">
      <c r="A119" s="38">
        <v>3</v>
      </c>
      <c r="B119" s="43"/>
    </row>
    <row r="120" spans="1:2" hidden="1">
      <c r="A120" s="38">
        <v>4</v>
      </c>
      <c r="B120" s="43"/>
    </row>
    <row r="121" spans="1:2" hidden="1">
      <c r="A121" s="38">
        <v>5</v>
      </c>
      <c r="B121" s="43"/>
    </row>
    <row r="122" spans="1:2" hidden="1">
      <c r="A122" s="38">
        <v>6</v>
      </c>
      <c r="B122" s="43"/>
    </row>
    <row r="123" spans="1:2" hidden="1">
      <c r="B123" s="41"/>
    </row>
    <row r="124" spans="1:2" ht="15" hidden="1">
      <c r="A124" s="40" t="s">
        <v>23</v>
      </c>
      <c r="B124" s="42"/>
    </row>
    <row r="125" spans="1:2" hidden="1">
      <c r="A125" s="38">
        <v>1</v>
      </c>
      <c r="B125" s="43"/>
    </row>
    <row r="126" spans="1:2" hidden="1">
      <c r="A126" s="38">
        <v>2</v>
      </c>
      <c r="B126" s="43"/>
    </row>
    <row r="127" spans="1:2" hidden="1">
      <c r="A127" s="38">
        <v>3</v>
      </c>
      <c r="B127" s="43"/>
    </row>
    <row r="128" spans="1:2" hidden="1">
      <c r="A128" s="38">
        <v>4</v>
      </c>
      <c r="B128" s="43"/>
    </row>
    <row r="129" spans="1:2" hidden="1">
      <c r="A129" s="38">
        <v>5</v>
      </c>
      <c r="B129" s="43"/>
    </row>
    <row r="130" spans="1:2" hidden="1">
      <c r="A130" s="38">
        <v>6</v>
      </c>
      <c r="B130" s="43"/>
    </row>
    <row r="131" spans="1:2" hidden="1">
      <c r="B131" s="41"/>
    </row>
    <row r="132" spans="1:2" ht="15" hidden="1">
      <c r="A132" s="40" t="s">
        <v>23</v>
      </c>
      <c r="B132" s="42"/>
    </row>
    <row r="133" spans="1:2" hidden="1">
      <c r="A133" s="38">
        <v>1</v>
      </c>
      <c r="B133" s="43"/>
    </row>
    <row r="134" spans="1:2" hidden="1">
      <c r="A134" s="38">
        <v>2</v>
      </c>
      <c r="B134" s="43"/>
    </row>
    <row r="135" spans="1:2" hidden="1">
      <c r="A135" s="38">
        <v>3</v>
      </c>
      <c r="B135" s="43"/>
    </row>
    <row r="136" spans="1:2" hidden="1">
      <c r="A136" s="38">
        <v>4</v>
      </c>
      <c r="B136" s="43"/>
    </row>
    <row r="137" spans="1:2" hidden="1">
      <c r="A137" s="38">
        <v>5</v>
      </c>
      <c r="B137" s="43"/>
    </row>
    <row r="138" spans="1:2" hidden="1">
      <c r="A138" s="38">
        <v>6</v>
      </c>
      <c r="B138" s="43"/>
    </row>
    <row r="139" spans="1:2" hidden="1">
      <c r="B139" s="41"/>
    </row>
    <row r="140" spans="1:2" ht="15" hidden="1">
      <c r="A140" s="40" t="s">
        <v>23</v>
      </c>
      <c r="B140" s="42"/>
    </row>
    <row r="141" spans="1:2" hidden="1">
      <c r="A141" s="38">
        <v>1</v>
      </c>
      <c r="B141" s="43"/>
    </row>
    <row r="142" spans="1:2" hidden="1">
      <c r="A142" s="38">
        <v>2</v>
      </c>
      <c r="B142" s="43"/>
    </row>
    <row r="143" spans="1:2" hidden="1">
      <c r="A143" s="38">
        <v>3</v>
      </c>
      <c r="B143" s="43"/>
    </row>
    <row r="144" spans="1:2" hidden="1">
      <c r="A144" s="38">
        <v>4</v>
      </c>
      <c r="B144" s="43"/>
    </row>
    <row r="145" spans="1:2" hidden="1">
      <c r="A145" s="38">
        <v>5</v>
      </c>
      <c r="B145" s="43"/>
    </row>
    <row r="146" spans="1:2" hidden="1">
      <c r="A146" s="38">
        <v>6</v>
      </c>
      <c r="B146" s="43"/>
    </row>
    <row r="147" spans="1:2" hidden="1">
      <c r="B147" s="41"/>
    </row>
    <row r="148" spans="1:2" ht="15" hidden="1">
      <c r="A148" s="40" t="s">
        <v>23</v>
      </c>
      <c r="B148" s="42"/>
    </row>
    <row r="149" spans="1:2" hidden="1">
      <c r="A149" s="38">
        <v>1</v>
      </c>
      <c r="B149" s="43"/>
    </row>
    <row r="150" spans="1:2" hidden="1">
      <c r="A150" s="38">
        <v>2</v>
      </c>
      <c r="B150" s="43"/>
    </row>
    <row r="151" spans="1:2" hidden="1">
      <c r="A151" s="38">
        <v>3</v>
      </c>
      <c r="B151" s="43"/>
    </row>
    <row r="152" spans="1:2" hidden="1">
      <c r="A152" s="38">
        <v>4</v>
      </c>
      <c r="B152" s="43"/>
    </row>
    <row r="153" spans="1:2" hidden="1">
      <c r="A153" s="38">
        <v>5</v>
      </c>
      <c r="B153" s="43"/>
    </row>
    <row r="154" spans="1:2" hidden="1">
      <c r="A154" s="38">
        <v>6</v>
      </c>
      <c r="B154" s="43"/>
    </row>
    <row r="155" spans="1:2" hidden="1">
      <c r="B155" s="41"/>
    </row>
    <row r="156" spans="1:2" ht="15" hidden="1">
      <c r="A156" s="44" t="s">
        <v>23</v>
      </c>
      <c r="B156" s="42"/>
    </row>
    <row r="157" spans="1:2" hidden="1">
      <c r="A157" s="38">
        <v>1</v>
      </c>
      <c r="B157" s="43"/>
    </row>
    <row r="158" spans="1:2" hidden="1">
      <c r="A158" s="38">
        <v>2</v>
      </c>
      <c r="B158" s="43"/>
    </row>
    <row r="159" spans="1:2" hidden="1">
      <c r="A159" s="38">
        <v>3</v>
      </c>
      <c r="B159" s="43"/>
    </row>
    <row r="160" spans="1:2" hidden="1">
      <c r="A160" s="38">
        <v>4</v>
      </c>
      <c r="B160" s="43"/>
    </row>
    <row r="161" spans="1:2" hidden="1">
      <c r="A161" s="38">
        <v>5</v>
      </c>
      <c r="B161" s="43"/>
    </row>
    <row r="162" spans="1:2" hidden="1">
      <c r="A162" s="38">
        <v>6</v>
      </c>
      <c r="B162" s="43"/>
    </row>
    <row r="163" spans="1:2" hidden="1">
      <c r="B163" s="41"/>
    </row>
    <row r="164" spans="1:2" ht="15" hidden="1">
      <c r="A164" s="44" t="s">
        <v>23</v>
      </c>
      <c r="B164" s="42"/>
    </row>
    <row r="165" spans="1:2" hidden="1">
      <c r="A165" s="38">
        <v>1</v>
      </c>
      <c r="B165" s="43"/>
    </row>
    <row r="166" spans="1:2" hidden="1">
      <c r="A166" s="38">
        <v>2</v>
      </c>
      <c r="B166" s="43"/>
    </row>
    <row r="167" spans="1:2" hidden="1">
      <c r="A167" s="38">
        <v>3</v>
      </c>
      <c r="B167" s="43"/>
    </row>
    <row r="168" spans="1:2" hidden="1">
      <c r="A168" s="38">
        <v>4</v>
      </c>
      <c r="B168" s="43"/>
    </row>
    <row r="169" spans="1:2" hidden="1">
      <c r="A169" s="38">
        <v>5</v>
      </c>
      <c r="B169" s="43"/>
    </row>
    <row r="170" spans="1:2" hidden="1">
      <c r="A170" s="38">
        <v>6</v>
      </c>
      <c r="B170" s="43"/>
    </row>
    <row r="171" spans="1:2" hidden="1">
      <c r="B171" s="41"/>
    </row>
    <row r="172" spans="1:2" ht="15" hidden="1">
      <c r="A172" s="44" t="s">
        <v>23</v>
      </c>
      <c r="B172" s="42"/>
    </row>
    <row r="173" spans="1:2" hidden="1">
      <c r="A173" s="38">
        <v>1</v>
      </c>
      <c r="B173" s="43"/>
    </row>
    <row r="174" spans="1:2" hidden="1">
      <c r="A174" s="38">
        <v>2</v>
      </c>
      <c r="B174" s="43"/>
    </row>
    <row r="175" spans="1:2" hidden="1">
      <c r="A175" s="38">
        <v>3</v>
      </c>
      <c r="B175" s="43"/>
    </row>
    <row r="176" spans="1:2" hidden="1">
      <c r="A176" s="38">
        <v>4</v>
      </c>
      <c r="B176" s="43"/>
    </row>
    <row r="177" spans="1:2" hidden="1">
      <c r="A177" s="38">
        <v>5</v>
      </c>
      <c r="B177" s="43"/>
    </row>
    <row r="178" spans="1:2" hidden="1">
      <c r="A178" s="38">
        <v>6</v>
      </c>
      <c r="B178" s="43"/>
    </row>
    <row r="179" spans="1:2" hidden="1">
      <c r="B179" s="41"/>
    </row>
    <row r="180" spans="1:2" ht="15" hidden="1">
      <c r="A180" s="44" t="s">
        <v>23</v>
      </c>
      <c r="B180" s="42"/>
    </row>
    <row r="181" spans="1:2" hidden="1">
      <c r="A181" s="38">
        <v>1</v>
      </c>
      <c r="B181" s="43"/>
    </row>
    <row r="182" spans="1:2" hidden="1">
      <c r="A182" s="38">
        <v>2</v>
      </c>
      <c r="B182" s="43"/>
    </row>
    <row r="183" spans="1:2" hidden="1">
      <c r="A183" s="38">
        <v>3</v>
      </c>
      <c r="B183" s="43"/>
    </row>
    <row r="184" spans="1:2" hidden="1">
      <c r="A184" s="38">
        <v>4</v>
      </c>
      <c r="B184" s="43"/>
    </row>
    <row r="185" spans="1:2" hidden="1">
      <c r="A185" s="38">
        <v>5</v>
      </c>
      <c r="B185" s="43"/>
    </row>
    <row r="186" spans="1:2" hidden="1">
      <c r="A186" s="38">
        <v>6</v>
      </c>
      <c r="B186" s="43"/>
    </row>
    <row r="187" spans="1:2" hidden="1"/>
    <row r="188" spans="1:2" ht="15" hidden="1">
      <c r="A188" s="44" t="s">
        <v>23</v>
      </c>
      <c r="B188" s="42"/>
    </row>
    <row r="189" spans="1:2" hidden="1">
      <c r="A189" s="38">
        <v>1</v>
      </c>
      <c r="B189" s="43"/>
    </row>
    <row r="190" spans="1:2" hidden="1">
      <c r="A190" s="38">
        <v>2</v>
      </c>
      <c r="B190" s="43"/>
    </row>
    <row r="191" spans="1:2" hidden="1">
      <c r="A191" s="38">
        <v>3</v>
      </c>
      <c r="B191" s="43"/>
    </row>
    <row r="192" spans="1:2" hidden="1">
      <c r="A192" s="38">
        <v>4</v>
      </c>
      <c r="B192" s="43"/>
    </row>
    <row r="193" spans="1:2" hidden="1">
      <c r="A193" s="38">
        <v>5</v>
      </c>
      <c r="B193" s="43"/>
    </row>
    <row r="194" spans="1:2" hidden="1">
      <c r="A194" s="38">
        <v>6</v>
      </c>
      <c r="B194" s="43"/>
    </row>
    <row r="195" spans="1:2" hidden="1"/>
    <row r="196" spans="1:2" ht="15" hidden="1">
      <c r="A196" s="40" t="s">
        <v>23</v>
      </c>
      <c r="B196" s="138" t="s">
        <v>45</v>
      </c>
    </row>
    <row r="197" spans="1:2" hidden="1">
      <c r="A197" s="38">
        <v>1</v>
      </c>
      <c r="B197" s="139"/>
    </row>
    <row r="198" spans="1:2" hidden="1">
      <c r="A198" s="38">
        <v>2</v>
      </c>
      <c r="B198" s="139"/>
    </row>
    <row r="199" spans="1:2" hidden="1">
      <c r="A199" s="38">
        <v>3</v>
      </c>
      <c r="B199" s="139"/>
    </row>
    <row r="200" spans="1:2" hidden="1">
      <c r="A200" s="38">
        <v>4</v>
      </c>
      <c r="B200" s="139"/>
    </row>
    <row r="201" spans="1:2" hidden="1">
      <c r="A201" s="38">
        <v>5</v>
      </c>
      <c r="B201" s="139"/>
    </row>
    <row r="202" spans="1:2" hidden="1">
      <c r="A202" s="38">
        <v>6</v>
      </c>
      <c r="B202" s="139"/>
    </row>
    <row r="203" spans="1:2" hidden="1"/>
    <row r="204" spans="1:2" hidden="1"/>
    <row r="205" spans="1:2" hidden="1"/>
    <row r="206" spans="1:2" hidden="1"/>
    <row r="207" spans="1:2" hidden="1"/>
    <row r="208" spans="1:2"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AIm7vmcUlDDHthXUX2jtqtLiska8nkJGED4Yz8mXeSsBQGYRoBLthRDjmi6ioV5CwiD11NCvY6NekfuqV/GZxg==" saltValue="4yHhJsPrz+8zE7K51wtD0Q==" spinCount="100000" sheet="1" objects="1" scenarios="1"/>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29"/>
  <sheetViews>
    <sheetView showGridLines="0" topLeftCell="A19" zoomScale="80" zoomScaleNormal="80" zoomScaleSheetLayoutView="70" workbookViewId="0">
      <selection activeCell="K47" sqref="K47"/>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23" t="str">
        <f>'REKOD PRESTASI MURID'!A7</f>
        <v>PENDIDIKAN MORAL</v>
      </c>
      <c r="B1" s="223"/>
      <c r="C1" s="223"/>
      <c r="D1" s="223"/>
      <c r="E1" s="223"/>
      <c r="F1" s="223"/>
      <c r="G1" s="223"/>
      <c r="H1" s="223"/>
      <c r="I1" s="223"/>
      <c r="J1" s="223"/>
      <c r="K1" s="223"/>
      <c r="L1" s="223"/>
      <c r="M1" s="223"/>
      <c r="N1" s="223"/>
      <c r="O1" s="223"/>
      <c r="P1" s="223"/>
      <c r="Q1" s="223"/>
    </row>
    <row r="2" spans="1:23" ht="15.95" customHeight="1">
      <c r="A2" s="223"/>
      <c r="B2" s="223"/>
      <c r="C2" s="223"/>
      <c r="D2" s="223"/>
      <c r="E2" s="223"/>
      <c r="F2" s="223"/>
      <c r="G2" s="223"/>
      <c r="H2" s="223"/>
      <c r="I2" s="223"/>
      <c r="J2" s="223"/>
      <c r="K2" s="223"/>
      <c r="L2" s="223"/>
      <c r="M2" s="223"/>
      <c r="N2" s="223"/>
      <c r="O2" s="223"/>
      <c r="P2" s="223"/>
      <c r="Q2" s="223"/>
    </row>
    <row r="3" spans="1:23" ht="15.95" customHeight="1">
      <c r="A3" s="165"/>
      <c r="B3" s="165"/>
      <c r="C3" s="165"/>
      <c r="D3" s="165"/>
      <c r="E3" s="165"/>
      <c r="F3" s="165"/>
      <c r="G3" s="165"/>
      <c r="H3" s="167" t="s">
        <v>79</v>
      </c>
      <c r="I3" s="166" t="str">
        <f>'REKOD PRESTASI MURID'!D1</f>
        <v>SMK SUNGAI SIPUT</v>
      </c>
      <c r="J3" s="165"/>
      <c r="K3" s="165"/>
      <c r="L3" s="167" t="s">
        <v>80</v>
      </c>
      <c r="M3" s="166" t="str">
        <f>'REKOD PRESTASI MURID'!D6</f>
        <v>PN. SUZILA MOHAMED</v>
      </c>
      <c r="N3" s="165"/>
      <c r="O3" s="165"/>
      <c r="P3" s="165"/>
      <c r="Q3" s="165"/>
    </row>
    <row r="4" spans="1:23" ht="15.95" customHeight="1">
      <c r="A4" s="165"/>
      <c r="B4" s="165"/>
      <c r="C4" s="165"/>
      <c r="D4" s="165"/>
      <c r="E4" s="165"/>
      <c r="F4" s="165"/>
      <c r="G4" s="165"/>
      <c r="H4" s="167" t="s">
        <v>18</v>
      </c>
      <c r="I4" s="166" t="str">
        <f>'REKOD PRESTASI MURID'!D7</f>
        <v>TINGKATAN 1 USAHA</v>
      </c>
      <c r="J4" s="165"/>
      <c r="K4" s="165"/>
      <c r="L4" s="165"/>
      <c r="M4" s="165"/>
      <c r="N4" s="165"/>
      <c r="O4" s="165"/>
      <c r="P4" s="165"/>
      <c r="Q4" s="165"/>
    </row>
    <row r="5" spans="1:23" ht="15.95" customHeight="1">
      <c r="A5" s="2"/>
      <c r="B5" s="2"/>
      <c r="C5" s="2"/>
      <c r="D5" s="2"/>
      <c r="E5" s="2"/>
      <c r="F5" s="2"/>
      <c r="G5" s="2"/>
      <c r="H5" s="3"/>
      <c r="I5" s="3"/>
      <c r="J5" s="2"/>
      <c r="K5" s="2"/>
      <c r="L5" s="2"/>
      <c r="M5" s="2"/>
      <c r="N5" s="2"/>
      <c r="O5" s="21"/>
      <c r="P5" s="21"/>
      <c r="Q5" s="21"/>
    </row>
    <row r="6" spans="1:23" ht="18.75">
      <c r="A6" s="4"/>
      <c r="B6" s="5" t="str">
        <f>'REKOD PRESTASI MURID'!E11</f>
        <v>Pengenalan Moral</v>
      </c>
      <c r="C6" s="6"/>
      <c r="D6" s="6"/>
      <c r="E6" s="6"/>
      <c r="F6" s="6"/>
      <c r="G6" s="6"/>
      <c r="H6" s="7"/>
      <c r="I6" s="4"/>
      <c r="J6" s="5" t="str">
        <f>'REKOD PRESTASI MURID'!F11</f>
        <v>Diri, Keluarga dan Persahabatan</v>
      </c>
      <c r="K6" s="6"/>
      <c r="L6" s="6"/>
      <c r="M6" s="6"/>
      <c r="N6" s="6"/>
      <c r="O6" s="6"/>
      <c r="P6" s="7"/>
      <c r="Q6" s="6"/>
    </row>
    <row r="7" spans="1:23">
      <c r="A7" s="8"/>
      <c r="B7" s="9" t="s">
        <v>23</v>
      </c>
      <c r="C7" s="10" t="s">
        <v>28</v>
      </c>
      <c r="D7" s="10" t="s">
        <v>29</v>
      </c>
      <c r="E7" s="10" t="s">
        <v>30</v>
      </c>
      <c r="F7" s="10" t="s">
        <v>76</v>
      </c>
      <c r="G7" s="10" t="s">
        <v>77</v>
      </c>
      <c r="H7" s="10" t="s">
        <v>78</v>
      </c>
      <c r="I7" s="8"/>
      <c r="J7" s="9" t="s">
        <v>23</v>
      </c>
      <c r="K7" s="10" t="s">
        <v>28</v>
      </c>
      <c r="L7" s="10" t="s">
        <v>29</v>
      </c>
      <c r="M7" s="10" t="s">
        <v>30</v>
      </c>
      <c r="N7" s="10" t="s">
        <v>76</v>
      </c>
      <c r="O7" s="10" t="s">
        <v>77</v>
      </c>
      <c r="P7" s="10" t="s">
        <v>78</v>
      </c>
      <c r="Q7" s="8"/>
    </row>
    <row r="8" spans="1:23">
      <c r="A8" s="8"/>
      <c r="B8" s="11" t="s">
        <v>34</v>
      </c>
      <c r="C8" s="11">
        <f>COUNTIF('REKOD PRESTASI MURID'!$E$12:$E$65,1)</f>
        <v>1</v>
      </c>
      <c r="D8" s="11">
        <f>COUNTIF('REKOD PRESTASI MURID'!$E$12:$E$65,2)</f>
        <v>1</v>
      </c>
      <c r="E8" s="11">
        <f>COUNTIF('REKOD PRESTASI MURID'!$E$12:$E$65,3)</f>
        <v>2</v>
      </c>
      <c r="F8" s="11">
        <f>COUNTIF('REKOD PRESTASI MURID'!$E$12:$E$65,4)</f>
        <v>1</v>
      </c>
      <c r="G8" s="11">
        <f>COUNTIF('REKOD PRESTASI MURID'!$E$12:$E$65,5)</f>
        <v>1</v>
      </c>
      <c r="H8" s="11">
        <f>COUNTIF('REKOD PRESTASI MURID'!$E$12:$E$65,6)</f>
        <v>1</v>
      </c>
      <c r="I8" s="8"/>
      <c r="J8" s="11" t="s">
        <v>34</v>
      </c>
      <c r="K8" s="11">
        <f>COUNTIF('REKOD PRESTASI MURID'!$F$12:$F$65,1)</f>
        <v>0</v>
      </c>
      <c r="L8" s="11">
        <f>COUNTIF('REKOD PRESTASI MURID'!$F$12:$F$65,2)</f>
        <v>2</v>
      </c>
      <c r="M8" s="11">
        <f>COUNTIF('REKOD PRESTASI MURID'!$F$12:$F$65,3)</f>
        <v>2</v>
      </c>
      <c r="N8" s="11">
        <f>COUNTIF('REKOD PRESTASI MURID'!$F$12:$F$65,4)</f>
        <v>1</v>
      </c>
      <c r="O8" s="11">
        <f>COUNTIF('REKOD PRESTASI MURID'!$F$12:$F$65,5)</f>
        <v>2</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7</v>
      </c>
      <c r="H21" s="15" t="s">
        <v>36</v>
      </c>
      <c r="I21" s="8"/>
      <c r="J21" s="8"/>
      <c r="K21" s="8"/>
      <c r="L21" s="8"/>
      <c r="M21" s="8"/>
      <c r="N21" s="15" t="s">
        <v>35</v>
      </c>
      <c r="O21" s="16">
        <f>SUM(K8:P8)</f>
        <v>7</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Hubungan antara Diri, Komuniti dan Masyarakat</v>
      </c>
      <c r="C24" s="18"/>
      <c r="D24" s="18"/>
      <c r="E24" s="18"/>
      <c r="F24" s="18"/>
      <c r="G24" s="18"/>
      <c r="H24" s="7"/>
      <c r="I24" s="4"/>
      <c r="J24" s="5" t="str">
        <f>'REKOD PRESTASI MURID'!H11</f>
        <v>Moral, Peraturan dan Undang-undang</v>
      </c>
      <c r="K24" s="18"/>
      <c r="L24" s="18"/>
      <c r="M24" s="18"/>
      <c r="N24" s="18"/>
      <c r="O24" s="18"/>
      <c r="P24" s="7"/>
      <c r="Q24" s="6"/>
    </row>
    <row r="25" spans="1:17">
      <c r="A25" s="8"/>
      <c r="B25" s="9" t="s">
        <v>23</v>
      </c>
      <c r="C25" s="10" t="s">
        <v>28</v>
      </c>
      <c r="D25" s="10" t="s">
        <v>29</v>
      </c>
      <c r="E25" s="10" t="s">
        <v>30</v>
      </c>
      <c r="F25" s="10" t="s">
        <v>76</v>
      </c>
      <c r="G25" s="10" t="s">
        <v>77</v>
      </c>
      <c r="H25" s="10" t="s">
        <v>78</v>
      </c>
      <c r="I25" s="8"/>
      <c r="J25" s="9" t="s">
        <v>23</v>
      </c>
      <c r="K25" s="10" t="s">
        <v>28</v>
      </c>
      <c r="L25" s="10" t="s">
        <v>29</v>
      </c>
      <c r="M25" s="10" t="s">
        <v>30</v>
      </c>
      <c r="N25" s="10" t="s">
        <v>76</v>
      </c>
      <c r="O25" s="10" t="s">
        <v>77</v>
      </c>
      <c r="P25" s="10" t="s">
        <v>78</v>
      </c>
      <c r="Q25" s="8"/>
    </row>
    <row r="26" spans="1:17">
      <c r="A26" s="8"/>
      <c r="B26" s="11" t="s">
        <v>34</v>
      </c>
      <c r="C26" s="11">
        <f>COUNTIF('REKOD PRESTASI MURID'!$G$12:$G$65,1)</f>
        <v>1</v>
      </c>
      <c r="D26" s="11">
        <f>COUNTIF('REKOD PRESTASI MURID'!$G$12:$G$65,2)</f>
        <v>0</v>
      </c>
      <c r="E26" s="11">
        <f>COUNTIF('REKOD PRESTASI MURID'!$G$12:$G$65,3)</f>
        <v>1</v>
      </c>
      <c r="F26" s="11">
        <f>COUNTIF('REKOD PRESTASI MURID'!$G$12:$G$65,4)</f>
        <v>4</v>
      </c>
      <c r="G26" s="11">
        <f>COUNTIF('REKOD PRESTASI MURID'!$G$12:$G$65,5)</f>
        <v>1</v>
      </c>
      <c r="H26" s="11">
        <f>COUNTIF('REKOD PRESTASI MURID'!$G$12:$G$65,6)</f>
        <v>0</v>
      </c>
      <c r="I26" s="8"/>
      <c r="J26" s="11" t="s">
        <v>34</v>
      </c>
      <c r="K26" s="11">
        <f>COUNTIF('REKOD PRESTASI MURID'!$H$12:$H$65,1)</f>
        <v>1</v>
      </c>
      <c r="L26" s="11">
        <f>COUNTIF('REKOD PRESTASI MURID'!$H$12:$H$65,2)</f>
        <v>1</v>
      </c>
      <c r="M26" s="11">
        <f>COUNTIF('REKOD PRESTASI MURID'!$H$12:$H$65,3)</f>
        <v>1</v>
      </c>
      <c r="N26" s="11">
        <f>COUNTIF('REKOD PRESTASI MURID'!$H$12:$H$65,4)</f>
        <v>1</v>
      </c>
      <c r="O26" s="11">
        <f>COUNTIF('REKOD PRESTASI MURID'!$H$12:$H$65,5)</f>
        <v>2</v>
      </c>
      <c r="P26" s="11">
        <f>COUNTIF('REKOD PRESTASI MURID'!$H$12:$H$65,6)</f>
        <v>1</v>
      </c>
      <c r="Q26" s="8"/>
    </row>
    <row r="27" spans="1:17">
      <c r="A27" s="8"/>
      <c r="B27" s="19"/>
      <c r="C27" s="19"/>
      <c r="D27" s="19"/>
      <c r="E27" s="19"/>
      <c r="F27" s="19"/>
      <c r="G27" s="19"/>
      <c r="H27" s="19"/>
      <c r="I27" s="8"/>
      <c r="J27" s="19"/>
      <c r="K27" s="19"/>
      <c r="L27" s="19"/>
      <c r="M27" s="19"/>
      <c r="N27" s="19"/>
      <c r="O27" s="19"/>
      <c r="P27" s="19"/>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7</v>
      </c>
      <c r="H39" s="15" t="s">
        <v>36</v>
      </c>
      <c r="I39" s="14"/>
      <c r="J39" s="19"/>
      <c r="K39" s="19"/>
      <c r="L39" s="19"/>
      <c r="M39" s="19"/>
      <c r="N39" s="15" t="s">
        <v>35</v>
      </c>
      <c r="O39" s="16">
        <f>SUM(K26:P26)</f>
        <v>7</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MURID'!I9</f>
        <v>TAHAP PENGUASAAN KESELURUHAN</v>
      </c>
      <c r="C41" s="6"/>
      <c r="D41" s="6"/>
      <c r="E41" s="6"/>
      <c r="F41" s="6"/>
      <c r="G41" s="6"/>
      <c r="H41" s="7"/>
      <c r="I41" s="4"/>
      <c r="J41" s="8"/>
      <c r="K41" s="8"/>
      <c r="L41" s="8"/>
      <c r="M41" s="8"/>
      <c r="N41" s="8"/>
      <c r="O41" s="14"/>
      <c r="P41" s="20"/>
      <c r="Q41" s="8"/>
    </row>
    <row r="42" spans="1:17">
      <c r="A42" s="8"/>
      <c r="B42" s="9" t="s">
        <v>23</v>
      </c>
      <c r="C42" s="10" t="s">
        <v>28</v>
      </c>
      <c r="D42" s="10" t="s">
        <v>29</v>
      </c>
      <c r="E42" s="10" t="s">
        <v>30</v>
      </c>
      <c r="F42" s="10" t="s">
        <v>76</v>
      </c>
      <c r="G42" s="10" t="s">
        <v>77</v>
      </c>
      <c r="H42" s="10" t="s">
        <v>78</v>
      </c>
      <c r="I42" s="8"/>
      <c r="J42" s="8"/>
      <c r="K42" s="8"/>
      <c r="L42" s="8"/>
      <c r="M42" s="8"/>
      <c r="N42" s="8"/>
      <c r="O42" s="14"/>
      <c r="P42" s="20"/>
      <c r="Q42" s="8"/>
    </row>
    <row r="43" spans="1:17">
      <c r="A43" s="8"/>
      <c r="B43" s="11" t="s">
        <v>34</v>
      </c>
      <c r="C43" s="11">
        <f>COUNTIF('REKOD PRESTASI MURID'!$I$12:$I$65,1)</f>
        <v>1</v>
      </c>
      <c r="D43" s="11">
        <f>COUNTIF('REKOD PRESTASI MURID'!$I$12:$I$65,2)</f>
        <v>0</v>
      </c>
      <c r="E43" s="11">
        <f>COUNTIF('REKOD PRESTASI MURID'!$I$12:$I$65,3)</f>
        <v>2</v>
      </c>
      <c r="F43" s="11">
        <f>COUNTIF('REKOD PRESTASI MURID'!$I$12:$I$65,4)</f>
        <v>2</v>
      </c>
      <c r="G43" s="11">
        <f>COUNTIF('REKOD PRESTASI MURID'!$I$12:$I$65,5)</f>
        <v>2</v>
      </c>
      <c r="H43" s="11">
        <f>COUNTIF('REKOD PRESTASI MURID'!$I$12:$I$65,6)</f>
        <v>0</v>
      </c>
      <c r="I43" s="8"/>
      <c r="J43" s="8"/>
      <c r="K43" s="8"/>
      <c r="L43" s="8"/>
      <c r="M43" s="8"/>
      <c r="N43" s="8"/>
      <c r="O43" s="14"/>
      <c r="P43" s="20"/>
      <c r="Q43" s="8"/>
    </row>
    <row r="44" spans="1:17">
      <c r="A44" s="8"/>
      <c r="B44" s="8"/>
      <c r="C44" s="8"/>
      <c r="D44" s="8"/>
      <c r="E44" s="8"/>
      <c r="F44" s="8"/>
      <c r="G44" s="8"/>
      <c r="H44" s="8"/>
      <c r="I44" s="8"/>
      <c r="J44" s="8"/>
      <c r="K44" s="8"/>
      <c r="L44" s="8"/>
      <c r="M44" s="8"/>
      <c r="N44" s="8"/>
      <c r="O44" s="14"/>
      <c r="P44" s="20"/>
      <c r="Q44" s="8"/>
    </row>
    <row r="45" spans="1:17">
      <c r="A45" s="8"/>
      <c r="B45" s="8"/>
      <c r="C45" s="8"/>
      <c r="D45" s="8"/>
      <c r="E45" s="8"/>
      <c r="F45" s="8"/>
      <c r="G45" s="8"/>
      <c r="H45" s="8"/>
      <c r="I45" s="8"/>
      <c r="J45" s="8"/>
      <c r="K45" s="8"/>
      <c r="L45" s="8"/>
      <c r="M45" s="8"/>
      <c r="N45" s="8"/>
      <c r="O45" s="14"/>
      <c r="P45" s="20"/>
      <c r="Q45" s="8"/>
    </row>
    <row r="46" spans="1:17">
      <c r="A46" s="8"/>
      <c r="B46" s="8"/>
      <c r="C46" s="8"/>
      <c r="D46" s="8"/>
      <c r="E46" s="8"/>
      <c r="F46" s="8"/>
      <c r="G46" s="8"/>
      <c r="H46" s="8"/>
      <c r="I46" s="8"/>
      <c r="J46" s="8"/>
      <c r="K46" s="8"/>
      <c r="L46" s="8"/>
      <c r="M46" s="8"/>
      <c r="N46" s="8"/>
      <c r="O46" s="14"/>
      <c r="P46" s="20"/>
      <c r="Q46" s="8"/>
    </row>
    <row r="47" spans="1:17">
      <c r="A47" s="8"/>
      <c r="B47" s="8"/>
      <c r="C47" s="8"/>
      <c r="D47" s="8"/>
      <c r="E47" s="8"/>
      <c r="F47" s="8"/>
      <c r="G47" s="8"/>
      <c r="H47" s="8"/>
      <c r="I47" s="8"/>
      <c r="J47" s="8"/>
      <c r="K47" s="8"/>
      <c r="L47" s="8"/>
      <c r="M47" s="8"/>
      <c r="N47" s="8"/>
      <c r="O47" s="14"/>
      <c r="P47" s="20"/>
      <c r="Q47" s="8"/>
    </row>
    <row r="48" spans="1:17">
      <c r="A48" s="8"/>
      <c r="B48" s="8"/>
      <c r="C48" s="8"/>
      <c r="D48" s="8"/>
      <c r="E48" s="8"/>
      <c r="F48" s="8"/>
      <c r="G48" s="8"/>
      <c r="H48" s="8"/>
      <c r="I48" s="8"/>
      <c r="J48" s="8"/>
      <c r="K48" s="8"/>
      <c r="L48" s="8"/>
      <c r="M48" s="8"/>
      <c r="N48" s="8"/>
      <c r="O48" s="14"/>
      <c r="P48" s="20"/>
      <c r="Q48" s="8"/>
    </row>
    <row r="49" spans="1:17">
      <c r="A49" s="8"/>
      <c r="B49" s="8"/>
      <c r="C49" s="8"/>
      <c r="D49" s="8"/>
      <c r="E49" s="8"/>
      <c r="F49" s="8"/>
      <c r="G49" s="8"/>
      <c r="H49" s="8"/>
      <c r="I49" s="8"/>
      <c r="J49" s="8"/>
      <c r="K49" s="8"/>
      <c r="L49" s="8"/>
      <c r="M49" s="8"/>
      <c r="N49" s="8"/>
      <c r="O49" s="14"/>
      <c r="P49" s="20"/>
      <c r="Q49" s="8"/>
    </row>
    <row r="50" spans="1:17">
      <c r="A50" s="8"/>
      <c r="B50" s="8"/>
      <c r="C50" s="8"/>
      <c r="D50" s="8"/>
      <c r="E50" s="8"/>
      <c r="F50" s="8"/>
      <c r="G50" s="8"/>
      <c r="H50" s="8"/>
      <c r="I50" s="8"/>
      <c r="J50" s="8"/>
      <c r="K50" s="8"/>
      <c r="L50" s="8"/>
      <c r="M50" s="8"/>
      <c r="N50" s="8"/>
      <c r="O50" s="14"/>
      <c r="P50" s="20"/>
      <c r="Q50" s="8"/>
    </row>
    <row r="51" spans="1:17">
      <c r="A51" s="8"/>
      <c r="B51" s="8"/>
      <c r="C51" s="8"/>
      <c r="D51" s="8"/>
      <c r="E51" s="8"/>
      <c r="F51" s="8"/>
      <c r="G51" s="8"/>
      <c r="H51" s="8"/>
      <c r="I51" s="8"/>
      <c r="J51" s="8"/>
      <c r="K51" s="8"/>
      <c r="L51" s="8"/>
      <c r="M51" s="8"/>
      <c r="N51" s="8"/>
      <c r="O51" s="14"/>
      <c r="P51" s="20"/>
      <c r="Q51" s="8"/>
    </row>
    <row r="52" spans="1:17">
      <c r="A52" s="8"/>
      <c r="B52" s="8"/>
      <c r="C52" s="8"/>
      <c r="D52" s="8"/>
      <c r="E52" s="8"/>
      <c r="F52" s="8"/>
      <c r="G52" s="8"/>
      <c r="H52" s="8"/>
      <c r="I52" s="8"/>
      <c r="J52" s="8"/>
      <c r="K52" s="8"/>
      <c r="L52" s="8"/>
      <c r="M52" s="8"/>
      <c r="N52" s="8"/>
      <c r="O52" s="14"/>
      <c r="P52" s="20"/>
      <c r="Q52" s="8"/>
    </row>
    <row r="53" spans="1:17">
      <c r="A53" s="8"/>
      <c r="B53" s="8"/>
      <c r="C53" s="8"/>
      <c r="D53" s="8"/>
      <c r="E53" s="8"/>
      <c r="F53" s="8"/>
      <c r="G53" s="8"/>
      <c r="H53" s="8"/>
      <c r="I53" s="8"/>
      <c r="J53" s="8"/>
      <c r="K53" s="8"/>
      <c r="L53" s="8"/>
      <c r="M53" s="8"/>
      <c r="N53" s="8"/>
      <c r="O53" s="14"/>
      <c r="P53" s="20"/>
      <c r="Q53" s="8"/>
    </row>
    <row r="54" spans="1:17">
      <c r="A54" s="8"/>
      <c r="B54" s="8"/>
      <c r="C54" s="8"/>
      <c r="D54" s="8"/>
      <c r="E54" s="8"/>
      <c r="F54" s="8"/>
      <c r="G54" s="8"/>
      <c r="H54" s="8"/>
      <c r="I54" s="8"/>
      <c r="J54" s="8"/>
      <c r="K54" s="8"/>
      <c r="L54" s="8"/>
      <c r="M54" s="8"/>
      <c r="N54" s="8"/>
      <c r="O54" s="14"/>
      <c r="P54" s="20"/>
      <c r="Q54" s="8"/>
    </row>
    <row r="55" spans="1:17">
      <c r="A55" s="8"/>
      <c r="B55" s="8"/>
      <c r="C55" s="8"/>
      <c r="D55" s="8"/>
      <c r="E55" s="8"/>
      <c r="F55" s="8"/>
      <c r="G55" s="8"/>
      <c r="H55" s="8"/>
      <c r="I55" s="8"/>
      <c r="J55" s="8"/>
      <c r="K55" s="8"/>
      <c r="L55" s="8"/>
      <c r="M55" s="8"/>
      <c r="N55" s="8"/>
      <c r="O55" s="14"/>
      <c r="P55" s="20"/>
      <c r="Q55" s="8"/>
    </row>
    <row r="56" spans="1:17">
      <c r="A56" s="8"/>
      <c r="B56" s="12"/>
      <c r="C56" s="13"/>
      <c r="D56" s="14"/>
      <c r="E56" s="14"/>
      <c r="F56" s="15" t="s">
        <v>35</v>
      </c>
      <c r="G56" s="16">
        <f>SUM(C43:H43)</f>
        <v>7</v>
      </c>
      <c r="H56" s="15" t="s">
        <v>36</v>
      </c>
      <c r="I56" s="8"/>
      <c r="J56" s="8"/>
      <c r="K56" s="8"/>
      <c r="L56" s="8"/>
      <c r="M56" s="8"/>
      <c r="N56" s="8"/>
      <c r="O56" s="14"/>
      <c r="P56" s="20"/>
      <c r="Q56" s="8"/>
    </row>
    <row r="57" spans="1:17">
      <c r="A57" s="8"/>
      <c r="B57" s="6"/>
      <c r="C57" s="6"/>
      <c r="D57" s="6"/>
      <c r="E57" s="6"/>
      <c r="F57" s="4"/>
      <c r="G57" s="6"/>
      <c r="H57" s="6"/>
      <c r="I57" s="4"/>
      <c r="J57" s="8"/>
      <c r="K57" s="8"/>
      <c r="L57" s="8"/>
      <c r="M57" s="8"/>
      <c r="N57" s="8"/>
      <c r="O57" s="14"/>
      <c r="P57" s="20"/>
      <c r="Q57" s="8"/>
    </row>
    <row r="58" spans="1:17">
      <c r="A58" s="8"/>
      <c r="B58" s="4"/>
      <c r="C58" s="4"/>
      <c r="D58" s="4"/>
      <c r="E58" s="4"/>
      <c r="F58" s="4"/>
      <c r="G58" s="6"/>
      <c r="H58" s="17"/>
      <c r="I58" s="4"/>
      <c r="J58" s="8"/>
      <c r="K58" s="8"/>
      <c r="L58" s="8"/>
      <c r="M58" s="8"/>
      <c r="N58" s="8"/>
      <c r="O58" s="14"/>
      <c r="P58" s="20"/>
      <c r="Q58" s="8"/>
    </row>
    <row r="59" spans="1:17" ht="18.75" hidden="1">
      <c r="A59" s="8"/>
      <c r="B59" s="5" t="e">
        <f>'REKOD PRESTASI MURID'!#REF!</f>
        <v>#REF!</v>
      </c>
      <c r="C59" s="18"/>
      <c r="D59" s="18"/>
      <c r="E59" s="18"/>
      <c r="F59" s="18"/>
      <c r="G59" s="18"/>
      <c r="H59" s="7"/>
      <c r="I59" s="4"/>
      <c r="J59" s="5" t="e">
        <f>'REKOD PRESTASI MURID'!#REF!</f>
        <v>#REF!</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t="e">
        <f>COUNTIF('REKOD PRESTASI MURID'!#REF!,1)</f>
        <v>#REF!</v>
      </c>
      <c r="D61" s="11" t="e">
        <f>COUNTIF('REKOD PRESTASI MURID'!#REF!,2)</f>
        <v>#REF!</v>
      </c>
      <c r="E61" s="11" t="e">
        <f>COUNTIF('REKOD PRESTASI MURID'!#REF!,3)</f>
        <v>#REF!</v>
      </c>
      <c r="F61" s="11" t="e">
        <f>COUNTIF('REKOD PRESTASI MURID'!#REF!,4)</f>
        <v>#REF!</v>
      </c>
      <c r="G61" s="11" t="e">
        <f>COUNTIF('REKOD PRESTASI MURID'!#REF!,5)</f>
        <v>#REF!</v>
      </c>
      <c r="H61" s="11" t="e">
        <f>COUNTIF('REKOD PRESTASI MURID'!#REF!,6)</f>
        <v>#REF!</v>
      </c>
      <c r="I61" s="8"/>
      <c r="J61" s="11" t="s">
        <v>34</v>
      </c>
      <c r="K61" s="11" t="e">
        <f>COUNTIF('REKOD PRESTASI MURID'!#REF!,1)</f>
        <v>#REF!</v>
      </c>
      <c r="L61" s="11" t="e">
        <f>COUNTIF('REKOD PRESTASI MURID'!#REF!,2)</f>
        <v>#REF!</v>
      </c>
      <c r="M61" s="11" t="e">
        <f>COUNTIF('REKOD PRESTASI MURID'!#REF!,3)</f>
        <v>#REF!</v>
      </c>
      <c r="N61" s="11" t="e">
        <f>COUNTIF('REKOD PRESTASI MURID'!#REF!,4)</f>
        <v>#REF!</v>
      </c>
      <c r="O61" s="11" t="e">
        <f>COUNTIF('REKOD PRESTASI MURID'!#REF!,5)</f>
        <v>#REF!</v>
      </c>
      <c r="P61" s="11" t="e">
        <f>COUNTIF('REKOD PRESTASI MURID'!#REF!,6)</f>
        <v>#REF!</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t="e">
        <f>SUM(C61:H61)</f>
        <v>#REF!</v>
      </c>
      <c r="H74" s="15" t="s">
        <v>36</v>
      </c>
      <c r="I74" s="14"/>
      <c r="J74" s="19"/>
      <c r="K74" s="19"/>
      <c r="L74" s="19"/>
      <c r="M74" s="19"/>
      <c r="N74" s="15" t="s">
        <v>35</v>
      </c>
      <c r="O74" s="16" t="e">
        <f>SUM(K61:P61)</f>
        <v>#REF!</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t="e">
        <f>'REKOD PRESTASI MURID'!#REF!</f>
        <v>#REF!</v>
      </c>
      <c r="C76" s="6"/>
      <c r="D76" s="6"/>
      <c r="E76" s="6"/>
      <c r="F76" s="6"/>
      <c r="G76" s="6"/>
      <c r="H76" s="7"/>
      <c r="I76" s="4"/>
      <c r="J76" s="5" t="str">
        <f>'REKOD PRESTASI MURID'!G11</f>
        <v>Hubungan antara Diri, Komuniti dan Masyarakat</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t="e">
        <f>COUNTIF('REKOD PRESTASI MURID'!#REF!,1)</f>
        <v>#REF!</v>
      </c>
      <c r="D78" s="11" t="e">
        <f>COUNTIF('REKOD PRESTASI MURID'!#REF!,2)</f>
        <v>#REF!</v>
      </c>
      <c r="E78" s="11" t="e">
        <f>COUNTIF('REKOD PRESTASI MURID'!#REF!,3)</f>
        <v>#REF!</v>
      </c>
      <c r="F78" s="11" t="e">
        <f>COUNTIF('REKOD PRESTASI MURID'!#REF!,4)</f>
        <v>#REF!</v>
      </c>
      <c r="G78" s="11" t="e">
        <f>COUNTIF('REKOD PRESTASI MURID'!#REF!,5)</f>
        <v>#REF!</v>
      </c>
      <c r="H78" s="11" t="e">
        <f>COUNTIF('REKOD PRESTASI MURID'!#REF!,6)</f>
        <v>#REF!</v>
      </c>
      <c r="I78" s="8"/>
      <c r="J78" s="11" t="s">
        <v>34</v>
      </c>
      <c r="K78" s="11">
        <f>COUNTIF('REKOD PRESTASI MURID'!$G$12:$G$65,1)</f>
        <v>1</v>
      </c>
      <c r="L78" s="11">
        <f>COUNTIF('REKOD PRESTASI MURID'!$G$12:$G$65,2)</f>
        <v>0</v>
      </c>
      <c r="M78" s="11">
        <f>COUNTIF('REKOD PRESTASI MURID'!$G$12:$G$65,3)</f>
        <v>1</v>
      </c>
      <c r="N78" s="11">
        <f>COUNTIF('REKOD PRESTASI MURID'!$G$12:$G$65,4)</f>
        <v>4</v>
      </c>
      <c r="O78" s="11">
        <f>COUNTIF('REKOD PRESTASI MURID'!$G$12:$G$65,5)</f>
        <v>1</v>
      </c>
      <c r="P78" s="11">
        <f>COUNTIF('REKOD PRESTASI MURID'!$G$12:$G$65,6)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t="e">
        <f>SUM(C78:H78)</f>
        <v>#REF!</v>
      </c>
      <c r="H91" s="15" t="s">
        <v>36</v>
      </c>
      <c r="I91" s="8"/>
      <c r="J91" s="8"/>
      <c r="K91" s="8"/>
      <c r="L91" s="8"/>
      <c r="M91" s="8"/>
      <c r="N91" s="15" t="s">
        <v>35</v>
      </c>
      <c r="O91" s="16">
        <f>SUM(K78:P78)</f>
        <v>7</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t="str">
        <f>'REKOD PRESTASI MURID'!H11</f>
        <v>Moral, Peraturan dan Undang-undang</v>
      </c>
      <c r="C94" s="18"/>
      <c r="D94" s="18"/>
      <c r="E94" s="18"/>
      <c r="F94" s="18"/>
      <c r="G94" s="18"/>
      <c r="H94" s="7"/>
      <c r="I94" s="4"/>
      <c r="J94" s="5" t="str">
        <f>'REKOD PRESTASI MURID'!I9</f>
        <v>TAHAP PENGUASAAN KESELURUHAN</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MURID'!$H$12:$H$65,1)</f>
        <v>1</v>
      </c>
      <c r="D96" s="11">
        <f>COUNTIF('REKOD PRESTASI MURID'!$H$12:$H$65,2)</f>
        <v>1</v>
      </c>
      <c r="E96" s="11">
        <f>COUNTIF('REKOD PRESTASI MURID'!$H$12:$H$65,3)</f>
        <v>1</v>
      </c>
      <c r="F96" s="11">
        <f>COUNTIF('REKOD PRESTASI MURID'!$H$12:$H$65,4)</f>
        <v>1</v>
      </c>
      <c r="G96" s="11">
        <f>COUNTIF('REKOD PRESTASI MURID'!$H$12:$H$65,5)</f>
        <v>2</v>
      </c>
      <c r="H96" s="11">
        <f>COUNTIF('REKOD PRESTASI MURID'!$H$12:$H$65,6)</f>
        <v>1</v>
      </c>
      <c r="I96" s="8"/>
      <c r="J96" s="11" t="s">
        <v>34</v>
      </c>
      <c r="K96" s="11">
        <f>COUNTIF('REKOD PRESTASI MURID'!$H$12:$H$65,1)</f>
        <v>1</v>
      </c>
      <c r="L96" s="11" t="e">
        <f>COUNTIF('REKOD PRESTASI MURID'!#REF!,2)</f>
        <v>#REF!</v>
      </c>
      <c r="M96" s="11" t="e">
        <f>COUNTIF('REKOD PRESTASI MURID'!#REF!,3)</f>
        <v>#REF!</v>
      </c>
      <c r="N96" s="11" t="e">
        <f>COUNTIF('REKOD PRESTASI MURID'!#REF!,4)</f>
        <v>#REF!</v>
      </c>
      <c r="O96" s="11" t="e">
        <f>COUNTIF('REKOD PRESTASI MURID'!#REF!,5)</f>
        <v>#REF!</v>
      </c>
      <c r="P96" s="11" t="e">
        <f>COUNTIF('REKOD PRESTASI MURID'!#REF!,6)</f>
        <v>#REF!</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7</v>
      </c>
      <c r="H109" s="15" t="s">
        <v>36</v>
      </c>
      <c r="I109" s="14"/>
      <c r="J109" s="19"/>
      <c r="K109" s="19"/>
      <c r="L109" s="19"/>
      <c r="M109" s="19"/>
      <c r="N109" s="15" t="s">
        <v>35</v>
      </c>
      <c r="O109" s="16" t="e">
        <f>SUM(K96:P96)</f>
        <v>#REF!</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t="e">
        <f>'REKOD PRESTASI MURID'!#REF!</f>
        <v>#REF!</v>
      </c>
      <c r="C111" s="6"/>
      <c r="D111" s="6"/>
      <c r="E111" s="6"/>
      <c r="F111" s="6"/>
      <c r="G111" s="6"/>
      <c r="H111" s="7"/>
      <c r="I111" s="4"/>
      <c r="J111" s="5" t="e">
        <f>'REKOD PRESTASI MURID'!#REF!</f>
        <v>#REF!</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t="e">
        <f>COUNTIF('REKOD PRESTASI MURID'!#REF!,1)</f>
        <v>#REF!</v>
      </c>
      <c r="D113" s="11" t="e">
        <f>COUNTIF('REKOD PRESTASI MURID'!#REF!,2)</f>
        <v>#REF!</v>
      </c>
      <c r="E113" s="11" t="e">
        <f>COUNTIF('REKOD PRESTASI MURID'!#REF!,3)</f>
        <v>#REF!</v>
      </c>
      <c r="F113" s="11" t="e">
        <f>COUNTIF('REKOD PRESTASI MURID'!#REF!,4)</f>
        <v>#REF!</v>
      </c>
      <c r="G113" s="11" t="e">
        <f>COUNTIF('REKOD PRESTASI MURID'!#REF!,5)</f>
        <v>#REF!</v>
      </c>
      <c r="H113" s="11" t="e">
        <f>COUNTIF('REKOD PRESTASI MURID'!#REF!,6)</f>
        <v>#REF!</v>
      </c>
      <c r="I113" s="8"/>
      <c r="J113" s="11" t="s">
        <v>34</v>
      </c>
      <c r="K113" s="11" t="e">
        <f>COUNTIF('REKOD PRESTASI MURID'!#REF!,1)</f>
        <v>#REF!</v>
      </c>
      <c r="L113" s="11" t="e">
        <f>COUNTIF('REKOD PRESTASI MURID'!#REF!,2)</f>
        <v>#REF!</v>
      </c>
      <c r="M113" s="11" t="e">
        <f>COUNTIF('REKOD PRESTASI MURID'!#REF!,3)</f>
        <v>#REF!</v>
      </c>
      <c r="N113" s="11" t="e">
        <f>COUNTIF('REKOD PRESTASI MURID'!#REF!,4)</f>
        <v>#REF!</v>
      </c>
      <c r="O113" s="11" t="e">
        <f>COUNTIF('REKOD PRESTASI MURID'!#REF!,5)</f>
        <v>#REF!</v>
      </c>
      <c r="P113" s="11" t="e">
        <f>COUNTIF('REKOD PRESTASI MURID'!#REF!,6)</f>
        <v>#REF!</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t="e">
        <f>SUM(C113:H113)</f>
        <v>#REF!</v>
      </c>
      <c r="H126" s="15" t="s">
        <v>36</v>
      </c>
      <c r="I126" s="8"/>
      <c r="J126" s="8"/>
      <c r="K126" s="8"/>
      <c r="L126" s="8"/>
      <c r="M126" s="8"/>
      <c r="N126" s="15" t="s">
        <v>35</v>
      </c>
      <c r="O126" s="16" t="e">
        <f>SUM(K113:P113)</f>
        <v>#REF!</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t="e">
        <f>'REKOD PRESTASI MURID'!#REF!</f>
        <v>#REF!</v>
      </c>
      <c r="C129" s="18" t="s">
        <v>37</v>
      </c>
      <c r="D129" s="18"/>
      <c r="E129" s="18"/>
      <c r="F129" s="18"/>
      <c r="G129" s="18"/>
      <c r="H129" s="7"/>
      <c r="I129" s="4"/>
      <c r="J129" s="5" t="e">
        <f>'REKOD PRESTASI MURID'!#REF!</f>
        <v>#REF!</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t="e">
        <f>COUNTIF('REKOD PRESTASI MURID'!#REF!,1)</f>
        <v>#REF!</v>
      </c>
      <c r="D131" s="11" t="e">
        <f>COUNTIF('REKOD PRESTASI MURID'!#REF!,2)</f>
        <v>#REF!</v>
      </c>
      <c r="E131" s="11" t="e">
        <f>COUNTIF('REKOD PRESTASI MURID'!#REF!,3)</f>
        <v>#REF!</v>
      </c>
      <c r="F131" s="11" t="e">
        <f>COUNTIF('REKOD PRESTASI MURID'!#REF!,4)</f>
        <v>#REF!</v>
      </c>
      <c r="G131" s="11" t="e">
        <f>COUNTIF('REKOD PRESTASI MURID'!#REF!,5)</f>
        <v>#REF!</v>
      </c>
      <c r="H131" s="11" t="e">
        <f>COUNTIF('REKOD PRESTASI MURID'!#REF!,6)</f>
        <v>#REF!</v>
      </c>
      <c r="I131" s="8"/>
      <c r="J131" s="11" t="s">
        <v>34</v>
      </c>
      <c r="K131" s="11" t="e">
        <f>COUNTIF('REKOD PRESTASI MURID'!#REF!,1)</f>
        <v>#REF!</v>
      </c>
      <c r="L131" s="11" t="e">
        <f>COUNTIF('REKOD PRESTASI MURID'!#REF!,2)</f>
        <v>#REF!</v>
      </c>
      <c r="M131" s="11" t="e">
        <f>COUNTIF('REKOD PRESTASI MURID'!#REF!,3)</f>
        <v>#REF!</v>
      </c>
      <c r="N131" s="11" t="e">
        <f>COUNTIF('REKOD PRESTASI MURID'!#REF!,4)</f>
        <v>#REF!</v>
      </c>
      <c r="O131" s="11" t="e">
        <f>COUNTIF('REKOD PRESTASI MURID'!#REF!,5)</f>
        <v>#REF!</v>
      </c>
      <c r="P131" s="11" t="e">
        <f>COUNTIF('REKOD PRESTASI MURID'!#REF!,6)</f>
        <v>#REF!</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t="e">
        <f>SUM(C131:H131)</f>
        <v>#REF!</v>
      </c>
      <c r="H144" s="15" t="s">
        <v>36</v>
      </c>
      <c r="I144" s="14"/>
      <c r="J144" s="19"/>
      <c r="K144" s="19"/>
      <c r="L144" s="19"/>
      <c r="M144" s="19"/>
      <c r="N144" s="15" t="s">
        <v>35</v>
      </c>
      <c r="O144" s="16" t="e">
        <f>SUM(K131:P131)</f>
        <v>#REF!</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t="e">
        <f>'REKOD PRESTASI MURID'!#REF!</f>
        <v>#REF!</v>
      </c>
      <c r="C147" s="6" t="s">
        <v>39</v>
      </c>
      <c r="D147" s="6"/>
      <c r="E147" s="6"/>
      <c r="F147" s="6"/>
      <c r="G147" s="6"/>
      <c r="H147" s="7"/>
      <c r="I147" s="4"/>
      <c r="J147" s="5" t="e">
        <f>'REKOD PRESTASI MURID'!#REF!</f>
        <v>#REF!</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t="e">
        <f>COUNTIF('REKOD PRESTASI MURID'!#REF!,1)</f>
        <v>#REF!</v>
      </c>
      <c r="D149" s="11" t="e">
        <f>COUNTIF('REKOD PRESTASI MURID'!#REF!,2)</f>
        <v>#REF!</v>
      </c>
      <c r="E149" s="11" t="e">
        <f>COUNTIF('REKOD PRESTASI MURID'!#REF!,3)</f>
        <v>#REF!</v>
      </c>
      <c r="F149" s="11" t="e">
        <f>COUNTIF('REKOD PRESTASI MURID'!#REF!,4)</f>
        <v>#REF!</v>
      </c>
      <c r="G149" s="11" t="e">
        <f>COUNTIF('REKOD PRESTASI MURID'!#REF!,5)</f>
        <v>#REF!</v>
      </c>
      <c r="H149" s="11" t="e">
        <f>COUNTIF('REKOD PRESTASI MURID'!#REF!,6)</f>
        <v>#REF!</v>
      </c>
      <c r="I149" s="8"/>
      <c r="J149" s="11" t="s">
        <v>34</v>
      </c>
      <c r="K149" s="11" t="e">
        <f>COUNTIF('REKOD PRESTASI MURID'!#REF!,1)</f>
        <v>#REF!</v>
      </c>
      <c r="L149" s="11" t="e">
        <f>COUNTIF('REKOD PRESTASI MURID'!#REF!,2)</f>
        <v>#REF!</v>
      </c>
      <c r="M149" s="11" t="e">
        <f>COUNTIF('REKOD PRESTASI MURID'!#REF!,3)</f>
        <v>#REF!</v>
      </c>
      <c r="N149" s="11" t="e">
        <f>COUNTIF('REKOD PRESTASI MURID'!#REF!,4)</f>
        <v>#REF!</v>
      </c>
      <c r="O149" s="11" t="e">
        <f>COUNTIF('REKOD PRESTASI MURID'!#REF!,5)</f>
        <v>#REF!</v>
      </c>
      <c r="P149" s="11" t="e">
        <f>COUNTIF('REKOD PRESTASI MURID'!#REF!,6)</f>
        <v>#REF!</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t="e">
        <f>SUM(C149:H149)</f>
        <v>#REF!</v>
      </c>
      <c r="H162" s="15" t="s">
        <v>36</v>
      </c>
      <c r="I162" s="8"/>
      <c r="J162" s="8"/>
      <c r="K162" s="8"/>
      <c r="L162" s="8"/>
      <c r="M162" s="8"/>
      <c r="N162" s="15" t="s">
        <v>35</v>
      </c>
      <c r="O162" s="16" t="e">
        <f>SUM(K149:P149)</f>
        <v>#REF!</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t="e">
        <f>'REKOD PRESTASI MURID'!#REF!</f>
        <v>#REF!</v>
      </c>
      <c r="C165" s="18" t="s">
        <v>41</v>
      </c>
      <c r="D165" s="18"/>
      <c r="E165" s="18"/>
      <c r="F165" s="18"/>
      <c r="G165" s="18"/>
      <c r="H165" s="7"/>
      <c r="I165" s="4"/>
      <c r="J165" s="5" t="e">
        <f>'REKOD PRESTASI MURID'!#REF!</f>
        <v>#REF!</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t="e">
        <f>COUNTIF('REKOD PRESTASI MURID'!#REF!,1)</f>
        <v>#REF!</v>
      </c>
      <c r="D167" s="11" t="e">
        <f>COUNTIF('REKOD PRESTASI MURID'!#REF!,2)</f>
        <v>#REF!</v>
      </c>
      <c r="E167" s="11" t="e">
        <f>COUNTIF('REKOD PRESTASI MURID'!#REF!,3)</f>
        <v>#REF!</v>
      </c>
      <c r="F167" s="11" t="e">
        <f>COUNTIF('REKOD PRESTASI MURID'!#REF!,4)</f>
        <v>#REF!</v>
      </c>
      <c r="G167" s="11" t="e">
        <f>COUNTIF('REKOD PRESTASI MURID'!#REF!,5)</f>
        <v>#REF!</v>
      </c>
      <c r="H167" s="11" t="e">
        <f>COUNTIF('REKOD PRESTASI MURID'!#REF!,6)</f>
        <v>#REF!</v>
      </c>
      <c r="I167" s="8"/>
      <c r="J167" s="11" t="s">
        <v>34</v>
      </c>
      <c r="K167" s="11" t="e">
        <f>COUNTIF('REKOD PRESTASI MURID'!#REF!,1)</f>
        <v>#REF!</v>
      </c>
      <c r="L167" s="11" t="e">
        <f>COUNTIF('REKOD PRESTASI MURID'!#REF!,2)</f>
        <v>#REF!</v>
      </c>
      <c r="M167" s="11" t="e">
        <f>COUNTIF('REKOD PRESTASI MURID'!#REF!,3)</f>
        <v>#REF!</v>
      </c>
      <c r="N167" s="11" t="e">
        <f>COUNTIF('REKOD PRESTASI MURID'!#REF!,4)</f>
        <v>#REF!</v>
      </c>
      <c r="O167" s="11" t="e">
        <f>COUNTIF('REKOD PRESTASI MURID'!#REF!,5)</f>
        <v>#REF!</v>
      </c>
      <c r="P167" s="11" t="e">
        <f>COUNTIF('REKOD PRESTASI MURID'!#REF!,6)</f>
        <v>#REF!</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t="e">
        <f>SUM(C167:H167)</f>
        <v>#REF!</v>
      </c>
      <c r="H180" s="15" t="s">
        <v>36</v>
      </c>
      <c r="I180" s="14"/>
      <c r="J180" s="19"/>
      <c r="K180" s="19"/>
      <c r="L180" s="19"/>
      <c r="M180" s="19"/>
      <c r="N180" s="15" t="s">
        <v>35</v>
      </c>
      <c r="O180" s="16" t="e">
        <f>SUM(K167:P167)</f>
        <v>#REF!</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t="e">
        <f>'REKOD PRESTASI MURID'!#REF!</f>
        <v>#REF!</v>
      </c>
      <c r="C183" s="25" t="s">
        <v>43</v>
      </c>
      <c r="D183" s="25"/>
      <c r="E183" s="25"/>
      <c r="F183" s="25"/>
      <c r="G183" s="25"/>
      <c r="H183" s="25"/>
      <c r="I183" s="14"/>
      <c r="J183" s="5" t="e">
        <f>'REKOD PRESTASI MURID'!#REF!</f>
        <v>#REF!</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t="e">
        <f>COUNTIF('REKOD PRESTASI MURID'!#REF!,1)</f>
        <v>#REF!</v>
      </c>
      <c r="D185" s="11" t="e">
        <f>COUNTIF('REKOD PRESTASI MURID'!#REF!,2)</f>
        <v>#REF!</v>
      </c>
      <c r="E185" s="11" t="e">
        <f>COUNTIF('REKOD PRESTASI MURID'!#REF!,3)</f>
        <v>#REF!</v>
      </c>
      <c r="F185" s="11" t="e">
        <f>COUNTIF('REKOD PRESTASI MURID'!#REF!,4)</f>
        <v>#REF!</v>
      </c>
      <c r="G185" s="11" t="e">
        <f>COUNTIF('REKOD PRESTASI MURID'!#REF!,5)</f>
        <v>#REF!</v>
      </c>
      <c r="H185" s="11" t="e">
        <f>COUNTIF('REKOD PRESTASI MURID'!#REF!,6)</f>
        <v>#REF!</v>
      </c>
      <c r="I185" s="8"/>
      <c r="J185" s="11" t="s">
        <v>34</v>
      </c>
      <c r="K185" s="11" t="e">
        <f>COUNTIF('REKOD PRESTASI MURID'!#REF!,1)</f>
        <v>#REF!</v>
      </c>
      <c r="L185" s="11" t="e">
        <f>COUNTIF('REKOD PRESTASI MURID'!#REF!,2)</f>
        <v>#REF!</v>
      </c>
      <c r="M185" s="11" t="e">
        <f>COUNTIF('REKOD PRESTASI MURID'!#REF!,3)</f>
        <v>#REF!</v>
      </c>
      <c r="N185" s="11" t="e">
        <f>COUNTIF('REKOD PRESTASI MURID'!#REF!,4)</f>
        <v>#REF!</v>
      </c>
      <c r="O185" s="11" t="e">
        <f>COUNTIF('REKOD PRESTASI MURID'!#REF!,5)</f>
        <v>#REF!</v>
      </c>
      <c r="P185" s="11" t="e">
        <f>COUNTIF('REKOD PRESTASI MURID'!#REF!,6)</f>
        <v>#REF!</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t="e">
        <f>SUM(C185:H185)</f>
        <v>#REF!</v>
      </c>
      <c r="H198" s="15" t="s">
        <v>36</v>
      </c>
      <c r="I198" s="14"/>
      <c r="J198" s="19"/>
      <c r="K198" s="19"/>
      <c r="L198" s="19"/>
      <c r="M198" s="19"/>
      <c r="N198" s="15" t="s">
        <v>35</v>
      </c>
      <c r="O198" s="16" t="e">
        <f>SUM(K185:P185)</f>
        <v>#REF!</v>
      </c>
      <c r="P198" s="15" t="s">
        <v>36</v>
      </c>
      <c r="Q198" s="14"/>
    </row>
    <row r="199" spans="1:17" hidden="1">
      <c r="A199" s="8"/>
      <c r="B199" s="8"/>
      <c r="C199" s="8"/>
      <c r="D199" s="8"/>
      <c r="E199" s="8"/>
      <c r="F199" s="8"/>
      <c r="G199" s="14"/>
      <c r="H199" s="159"/>
      <c r="I199" s="14"/>
      <c r="J199" s="8"/>
      <c r="K199" s="8"/>
      <c r="L199" s="8"/>
      <c r="M199" s="8"/>
      <c r="N199" s="8"/>
      <c r="O199" s="14"/>
      <c r="P199" s="159"/>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MURID'!$I$12:$I$65,1)</f>
        <v>1</v>
      </c>
      <c r="D203" s="11">
        <f>COUNTIF('REKOD PRESTASI MURID'!$I$12:$I$65,2)</f>
        <v>0</v>
      </c>
      <c r="E203" s="11">
        <f>COUNTIF('REKOD PRESTASI MURID'!$I$12:$I$65,3)</f>
        <v>2</v>
      </c>
      <c r="F203" s="11">
        <f>COUNTIF('REKOD PRESTASI MURID'!$I$12:$I$65,4)</f>
        <v>2</v>
      </c>
      <c r="G203" s="11">
        <f>COUNTIF('REKOD PRESTASI MURID'!$I$12:$I$65,5)</f>
        <v>2</v>
      </c>
      <c r="H203" s="11">
        <f>COUNTIF('REKOD PRESTASI MURID'!$I$12:$I$65,6)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7</v>
      </c>
      <c r="H216" s="15" t="s">
        <v>36</v>
      </c>
      <c r="I216" s="8"/>
      <c r="J216" s="8"/>
      <c r="K216" s="8"/>
      <c r="L216" s="8"/>
      <c r="M216" s="8"/>
      <c r="N216" s="8"/>
      <c r="O216" s="8"/>
      <c r="P216" s="8"/>
      <c r="Q216" s="8"/>
    </row>
    <row r="217" spans="1:17" hidden="1"/>
    <row r="218" spans="1:17" hidden="1"/>
    <row r="219" spans="1:17" hidden="1"/>
    <row r="220" spans="1:17" hidden="1"/>
    <row r="221" spans="1:17" hidden="1"/>
    <row r="222" spans="1:17" hidden="1"/>
    <row r="223" spans="1:17" hidden="1"/>
    <row r="224" spans="1:17" hidden="1"/>
    <row r="225" hidden="1"/>
    <row r="226" hidden="1"/>
    <row r="227" hidden="1"/>
    <row r="228" hidden="1"/>
    <row r="229" hidden="1"/>
  </sheetData>
  <sheetProtection algorithmName="SHA-512" hashValue="7OB1aQZ4WYAuIFcVXeas6QgUBmgO2QHfqCKImu6PDbV/8exFOsdYDcjGwaMLEeY4J1tyuoXLhjHUA2Q+d4UUHA==" saltValue="2LztZpwf4DTHUpRPvAx4FA=="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2018-01-16T06:47:22Z</cp:lastPrinted>
  <dcterms:created xsi:type="dcterms:W3CDTF">2016-04-25T12:26:07Z</dcterms:created>
  <dcterms:modified xsi:type="dcterms:W3CDTF">2018-05-16T08:19:06Z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