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TINGKATAN 2\"/>
    </mc:Choice>
  </mc:AlternateContent>
  <bookViews>
    <workbookView xWindow="0" yWindow="0" windowWidth="24000" windowHeight="9630" tabRatio="791" activeTab="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xlnm.Print_Area" localSheetId="3">'DATA PERNYATAAN TAHAP PGUASAAN '!$A$1:$B$210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0">PANDUAN!$A$1:$K$52</definedName>
    <definedName name="_xlnm.Print_Area" localSheetId="1">'REKOD PRESTASI MURID'!$A$1:$AD$78</definedName>
    <definedName name="_xlnm.Print_Titles" localSheetId="3">'DATA PERNYATAAN TAHAP PGUASAAN '!$1:$2</definedName>
    <definedName name="_xlnm.Print_Titles" localSheetId="4">'GRAF PELAPORAN'!$1:$4</definedName>
    <definedName name="_xlnm.Print_Titles" localSheetId="1">'REKOD PRESTASI MURID'!$11:$11</definedName>
  </definedNames>
  <calcPr calcId="162913"/>
</workbook>
</file>

<file path=xl/calcChain.xml><?xml version="1.0" encoding="utf-8"?>
<calcChain xmlns="http://schemas.openxmlformats.org/spreadsheetml/2006/main">
  <c r="P26" i="4" l="1"/>
  <c r="O26" i="4"/>
  <c r="N26" i="4"/>
  <c r="M26" i="4"/>
  <c r="L26" i="4"/>
  <c r="K26" i="4"/>
  <c r="P43" i="4" l="1"/>
  <c r="O43" i="4"/>
  <c r="N43" i="4"/>
  <c r="M43" i="4"/>
  <c r="L43" i="4"/>
  <c r="K43" i="4"/>
  <c r="F56" i="2" l="1"/>
  <c r="H43" i="4"/>
  <c r="G43" i="4"/>
  <c r="F43" i="4"/>
  <c r="H26" i="4"/>
  <c r="G26" i="4"/>
  <c r="F26" i="4"/>
  <c r="P8" i="4"/>
  <c r="O8" i="4"/>
  <c r="N8" i="4"/>
  <c r="H8" i="4"/>
  <c r="G8" i="4"/>
  <c r="F8" i="4"/>
  <c r="M3" i="4"/>
  <c r="H4" i="4"/>
  <c r="H3" i="4"/>
  <c r="O39" i="4"/>
  <c r="K9" i="2"/>
  <c r="K8" i="2"/>
  <c r="K7" i="2"/>
  <c r="E15" i="2" s="1"/>
  <c r="E17" i="2" s="1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G198" i="4" s="1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/>
  <c r="B6" i="2"/>
  <c r="B20" i="2" s="1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E22" i="2"/>
  <c r="F22" i="2" s="1"/>
  <c r="I22" i="2"/>
  <c r="J22" i="2" s="1"/>
  <c r="D23" i="2"/>
  <c r="E23" i="2"/>
  <c r="F23" i="2" s="1"/>
  <c r="I23" i="2"/>
  <c r="J23" i="2" s="1"/>
  <c r="D24" i="2"/>
  <c r="E24" i="2"/>
  <c r="F24" i="2" s="1"/>
  <c r="I24" i="2"/>
  <c r="J24" i="2" s="1"/>
  <c r="D25" i="2"/>
  <c r="E25" i="2"/>
  <c r="F25" i="2" s="1"/>
  <c r="I25" i="2"/>
  <c r="J25" i="2" s="1"/>
  <c r="D26" i="2"/>
  <c r="E26" i="2"/>
  <c r="F26" i="2" s="1"/>
  <c r="I26" i="2"/>
  <c r="J26" i="2" s="1"/>
  <c r="D27" i="2"/>
  <c r="E27" i="2"/>
  <c r="F27" i="2" s="1"/>
  <c r="I27" i="2"/>
  <c r="J27" i="2" s="1"/>
  <c r="D28" i="2"/>
  <c r="E28" i="2"/>
  <c r="F28" i="2" s="1"/>
  <c r="I28" i="2"/>
  <c r="J28" i="2" s="1"/>
  <c r="D29" i="2"/>
  <c r="E29" i="2"/>
  <c r="F29" i="2" s="1"/>
  <c r="I29" i="2"/>
  <c r="J29" i="2" s="1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 s="1"/>
  <c r="D36" i="2"/>
  <c r="E36" i="2"/>
  <c r="F36" i="2" s="1"/>
  <c r="I36" i="2"/>
  <c r="J36" i="2" s="1"/>
  <c r="D37" i="2"/>
  <c r="E37" i="2"/>
  <c r="F37" i="2"/>
  <c r="I37" i="2"/>
  <c r="J37" i="2" s="1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 s="1"/>
  <c r="D44" i="2"/>
  <c r="E44" i="2"/>
  <c r="F44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/>
  <c r="I61" i="2"/>
  <c r="J61" i="2" s="1"/>
  <c r="I62" i="2"/>
  <c r="J62" i="2" s="1"/>
  <c r="I63" i="2"/>
  <c r="J63" i="2" s="1"/>
  <c r="B72" i="1"/>
  <c r="B58" i="2" s="1"/>
  <c r="D10" i="2"/>
  <c r="D8" i="2"/>
  <c r="O56" i="4"/>
  <c r="G180" i="4" l="1"/>
  <c r="O162" i="4"/>
  <c r="G109" i="4"/>
  <c r="O91" i="4"/>
  <c r="G39" i="4"/>
  <c r="O21" i="4"/>
  <c r="G56" i="4"/>
  <c r="O180" i="4"/>
  <c r="G126" i="4"/>
  <c r="O109" i="4"/>
  <c r="G91" i="4"/>
  <c r="G216" i="4"/>
  <c r="O198" i="4"/>
  <c r="G162" i="4"/>
  <c r="O144" i="4"/>
  <c r="G144" i="4"/>
  <c r="O126" i="4"/>
  <c r="O74" i="4"/>
  <c r="G74" i="4"/>
  <c r="G21" i="4"/>
  <c r="F15" i="2"/>
  <c r="F58" i="2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<sst xmlns="http://schemas.openxmlformats.org/spreadsheetml/2006/main" count="447" uniqueCount="159">
  <si>
    <t>SEKOLAH :</t>
  </si>
  <si>
    <t>ALAMAT :</t>
  </si>
  <si>
    <t>:</t>
  </si>
  <si>
    <t xml:space="preserve"> </t>
  </si>
  <si>
    <t>MATA PELAJARAN</t>
  </si>
  <si>
    <t>NAMA GURU MATA PELAJARAN: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</si>
  <si>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</si>
  <si>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</si>
  <si>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</si>
  <si>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</si>
  <si>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</si>
  <si>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</si>
  <si>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</si>
  <si>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</si>
  <si>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</si>
  <si>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</si>
  <si>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</si>
  <si>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</si>
  <si>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</si>
  <si>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</si>
  <si>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</si>
  <si>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</si>
  <si>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</si>
  <si>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</si>
  <si>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</si>
  <si>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</si>
  <si>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</si>
  <si>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</si>
  <si>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</si>
  <si>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</si>
  <si>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</si>
  <si>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</si>
  <si>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</si>
  <si>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</si>
  <si>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</si>
  <si>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</si>
  <si>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</si>
  <si>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</si>
  <si>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</si>
  <si>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</si>
  <si>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</si>
  <si>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</si>
  <si>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</si>
  <si>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</si>
  <si>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</si>
  <si>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KESELURUHAN</t>
  </si>
  <si>
    <t>GURU BESAR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</si>
  <si>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</si>
  <si>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</si>
  <si>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</si>
  <si>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</si>
  <si>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</si>
  <si>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</si>
  <si>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</si>
  <si>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</si>
  <si>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</si>
  <si>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</si>
  <si>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</si>
  <si>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</si>
  <si>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</si>
  <si>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</si>
  <si>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TARIKH PELAPORAN :</t>
  </si>
  <si>
    <t>PANDUAN PENGGUNAAN TEMPLAT</t>
  </si>
  <si>
    <t>4. Nama Pentadbir</t>
  </si>
  <si>
    <t>C</t>
  </si>
  <si>
    <t>D</t>
  </si>
  <si>
    <t xml:space="preserve">3. Senarai Nama Murid, Nombor Kad Pengenalan dan Jantina 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</si>
  <si>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</si>
  <si>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</si>
  <si>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</si>
  <si>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</si>
  <si>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</si>
  <si>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</si>
  <si>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</si>
  <si>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</si>
  <si>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</si>
  <si>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</si>
  <si>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t>AHMAD ADLI BIN ALI</t>
  </si>
  <si>
    <t>AHMAD ISWAZIR BIN KAMARUDDIN ALI</t>
  </si>
  <si>
    <t>ARINA ARISSA BINTI MUSA</t>
  </si>
  <si>
    <t>AZALI BIN MOHD GHAZI</t>
  </si>
  <si>
    <t>AZWAN BIN MUSAHAR</t>
  </si>
  <si>
    <t>CHAN KOK MENG</t>
  </si>
  <si>
    <t>CHONG WEY LOON</t>
  </si>
  <si>
    <t>DANIAL IRISH BIN DANIAL RUDIN</t>
  </si>
  <si>
    <t>FARIDAH BINTI RAMLAN</t>
  </si>
  <si>
    <t>HAFIZ BIN BAHAROM</t>
  </si>
  <si>
    <t>HALIM BIN HARUN</t>
  </si>
  <si>
    <t>HARLENI  BINTI  ARIF</t>
  </si>
  <si>
    <t>HARLINA BINTI SARIP</t>
  </si>
  <si>
    <t>HAYATI BINTI MUSA</t>
  </si>
  <si>
    <t>IRWAN HASHIM BIN MOHD SUHAILY</t>
  </si>
  <si>
    <t>ISMAIL ALIFF BIN AZIZ</t>
  </si>
  <si>
    <t>JAMIL BIN JAMALUDIN</t>
  </si>
  <si>
    <t>KAMARIAH BINTI YASSIN</t>
  </si>
  <si>
    <t>KARIM DANISH BIN ABU BAKAR</t>
  </si>
  <si>
    <t>KHARIL YUSRI BIN TAHUR</t>
  </si>
  <si>
    <t xml:space="preserve">LAILATUL QARI BINTI KARIM </t>
  </si>
  <si>
    <t>LIZA BINTI OTHMAN</t>
  </si>
  <si>
    <t>MOHD ESWARAN BIN EZWAN</t>
  </si>
  <si>
    <t>MOHD SHAZA BIN ABD. JALIL</t>
  </si>
  <si>
    <t>MUHD. NIZAM BIN KARIM JUNIOR</t>
  </si>
  <si>
    <t>NADIA BINTI HASHIM</t>
  </si>
  <si>
    <t>NAGENDRAN A/L MAGENDREN</t>
  </si>
  <si>
    <t>NAWI BIN RAZMAN</t>
  </si>
  <si>
    <t>NINA QISTINA BINTI BAHAR</t>
  </si>
  <si>
    <t>NUR QURSIAH BINTI HARIS</t>
  </si>
  <si>
    <t>PN. SALMIAH BT KAMARUDIN</t>
  </si>
  <si>
    <t>ULASAN TAMBAHAN (Jika ada) :</t>
  </si>
  <si>
    <t>TINGKATAN:</t>
  </si>
  <si>
    <t>Tingkatan</t>
  </si>
  <si>
    <t>Tingkatan:</t>
  </si>
  <si>
    <t>PENENTUAN TAHAP PENGUASAAN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</si>
  <si>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</si>
  <si>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t>2. Nama Guru dan Nama Kelas</t>
  </si>
  <si>
    <t>5. Jawatan Pentadbir (Guru Besar/ Pengetua)</t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</si>
  <si>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</si>
  <si>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r>
      <t>Templat pelaporan ini terdiri daripada 3</t>
    </r>
    <r>
      <rPr>
        <sz val="11"/>
        <color indexed="10"/>
        <rFont val="Calibri"/>
        <family val="2"/>
      </rPr>
      <t xml:space="preserve"> </t>
    </r>
    <r>
      <rPr>
        <sz val="11"/>
        <color indexed="8"/>
        <rFont val="Calibri"/>
        <family val="2"/>
      </rPr>
      <t>lajur yang dibina berdasarkan konstruk bidang/ tema/ kemahiran/ kelompok</t>
    </r>
    <r>
      <rPr>
        <sz val="11"/>
        <color indexed="10"/>
        <rFont val="Calibri"/>
        <family val="2"/>
      </rPr>
      <t>.</t>
    </r>
  </si>
  <si>
    <t>Guru hendaklah memilih opsyen di sebelah kanan bahagian atas halaman Rekod Prestasi Murid untuk  membuat pelaporan di dalam templat ini.</t>
  </si>
  <si>
    <t>Pelaporan bagi bidang/kemahiran akan dilakukan pada pertengahan tahun dan akhir tahun.</t>
  </si>
  <si>
    <r>
      <t xml:space="preserve">Tahap Penguasaan diberikan berdasarkan setiap rubrik mengikut konstruk bidang/ tema/ kemahiran/ kelompok </t>
    </r>
    <r>
      <rPr>
        <sz val="11"/>
        <color indexed="8"/>
        <rFont val="Calibri"/>
        <family val="2"/>
      </rPr>
      <t xml:space="preserve">tersebut seperti di halaman </t>
    </r>
    <r>
      <rPr>
        <b/>
        <sz val="11"/>
        <color indexed="8"/>
        <rFont val="Calibri"/>
        <family val="2"/>
      </rPr>
      <t>Data Peryataan Tahap Penguasaan.</t>
    </r>
  </si>
  <si>
    <t>USUL  AL-DIN</t>
  </si>
  <si>
    <t xml:space="preserve">SMK BUKIT EMAS </t>
  </si>
  <si>
    <t>KUALA TERENGGANU</t>
  </si>
  <si>
    <t>TERENGGANU</t>
  </si>
  <si>
    <t>US. AZMIR ALIM</t>
  </si>
  <si>
    <t>TAHAP PENGUASAAN KEMAHIRAN BAHASA</t>
  </si>
  <si>
    <t>KEMAHIRAN MENDENGAR DAN BERTUTUR</t>
  </si>
  <si>
    <t>KEMAHIRAN MEMBACA</t>
  </si>
  <si>
    <t>KEMAHIRAN
MENULIS</t>
  </si>
  <si>
    <t>STANDARD PRESTASI KEMAHIRAN MENDENGAR DAN BERTUTUR</t>
  </si>
  <si>
    <t>Murid tahu dan boleh mengulang sebutan perkataan, ungkapan, ayat dan perenggan yang didengar  dengan betul.</t>
  </si>
  <si>
    <t>Murid tahu dan mampu menentukan perkataan, ungkapan, ayat dan perenggan yang didengar secara lisan dengan betul.</t>
  </si>
  <si>
    <t>Murid tahu dan mampu menyebut perkataan, ungkapan, ayat dan perenggan yang didengar dengan betul dan menggunakannya dalam situasi yang sesuai.</t>
  </si>
  <si>
    <t>Murid tahu dan mampu menganalisis perkataan, ungkapan, ayat dan perenggan yang didengar secara lisan dalam situasi yang sesuai dengan cara yang sistematik dan konsisten.</t>
  </si>
  <si>
    <t>Murid tahu dan mampu menilai perkataan, ungkapan, ayat dan perenggan yang didengar secara lisan dalam situasi yang sesuai dengan cara yang sistematik dan konsisten.</t>
  </si>
  <si>
    <t>Murid tahu dan mampu menjana idea baharu daripada perkataan, ungkapan, ayat dan perenggan yang didengar secara lisan dalam situasi yang sesuai dengan cara yang sistematik, konsisten dan boleh dicontohi.</t>
  </si>
  <si>
    <t>STANDARD PRESTASI KEMAHIRAN MENMBACA</t>
  </si>
  <si>
    <t>Murid tahu dan boleh mengulang bacaan perkataan, ungkapan, ayat dan perenggan dengan betul.</t>
  </si>
  <si>
    <t>Murid tahu dan mampu menentukan perkataan, ungkapan, ayat dan perenggan yang dibaca dengan betul.</t>
  </si>
  <si>
    <t>Murid tahu dan mampu membaca perkataan, ungkapan, ayat dan perenggan dengan betul, jelas dan lancar bersama sebutan dan intonasi yang sesuai.</t>
  </si>
  <si>
    <t>Murid tahu dan mampu menganalisis perkataan, ungkapan, ayat dan perenggan yang dibaca secara sistematik dan konsisten.</t>
  </si>
  <si>
    <t>Murid tahu dan mampu menilai perkataan, ungkapan, ayat dan perenggan yang dibaca secara sistematik dan konsisten.</t>
  </si>
  <si>
    <t>Murid tahu dan mampu mempersembahkan perkataan, ungkapan, ayat dan perenggan dengan penyampaian yang betul dan sesuai serta boleh dicontohi.</t>
  </si>
  <si>
    <t>STANDARD PRESTASI KEMAHIRAN MENULIS</t>
  </si>
  <si>
    <t>Murid tahu dan boleh menyalin perkataan, ungkapan, ayat dan perenggan dengan betul mengikut kaedah asas penulisan.</t>
  </si>
  <si>
    <t>Murid tahu dan mampu menentukan perkataan, ungkapan, ayat dan perenggan secara bertulis dengan betul.</t>
  </si>
  <si>
    <t>Murid tahu dan mampu menulis perkataan, ungkapan, ayat dan perenggan dengan betul serta menggunakannya dalam situasi yang sesuai.</t>
  </si>
  <si>
    <t>Murid tahu dan mampu menganalisis perkataan, ungkapan, ayat dan perenggan secara bertulis dalam situasi yang sesuai dengan cara yang sistematik dan konsisten.</t>
  </si>
  <si>
    <t>Murid tahu dan mampu menilai perkataan, ungkapan, ayat dan perenggan secara bertulis dalam situasi yang sesuai dengan cara yang sistematik dan konsisten.</t>
  </si>
  <si>
    <t>Murid tahu dan mampu menjana idea baharu daripada perkataan, ungkapan, ayat dan perenggan secara bertulis dalam situasi yang sesuai dengan cara yang sistematik, konsisten dan boleh dicontohi.</t>
  </si>
  <si>
    <t>Murid tahu dan boleh menggunakan kemahiran asas bahasa terhadap perkataan, ungkapan, ayat dan petikan dengan betul.</t>
  </si>
  <si>
    <t>Murid tahu dan mampu menunjukkan kefahaman terhadap perkataan, ungkapan, ayat dan petikan melalui kemahiran bahasa dengan betul.</t>
  </si>
  <si>
    <t>Murid tahu dan mampu menggunakan kemahiran bahasa terhadap perkataan, ungkapan, ayat dan petikan dengan betul dalam situasi yang sesuai.</t>
  </si>
  <si>
    <t>Murid tahu dan mampu menganalisis perkataan, ungkapan, ayat dan petikan melalui kemahiran bahasa dengan betul dalam situasi yang sesuai, secara sistematik dan konsisten.</t>
  </si>
  <si>
    <t>Murid tahu dan mampu menilai (ikrab) perkataan, ungkapan, ayat dan petikan melalui kemahiran bahasa dengan betul dalam situasi yang sesuai, secara sistematik dan konsisten.</t>
  </si>
  <si>
    <t>Murid tahu dan mampu menjana idea terhadap perkataan, ungkapan, ayat dan petikan melalui kemahiran bahasa dengan betul dalam situasi yang sesuai, secara sistematik dan konsisten serta boleh dicontohi.</t>
  </si>
  <si>
    <t>AL-LUGHAH AL-'ARABIAH AL-MU'ASIRAH</t>
  </si>
  <si>
    <t>2 EHSAN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</si>
</sst>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48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1"/>
      <color theme="1" tint="0.499984740745262"/>
      <name val="Arial Narrow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3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Border="1" applyAlignment="1"/>
    <xf numFmtId="0" fontId="11" fillId="2" borderId="0" xfId="0" applyFont="1" applyFill="1" applyBorder="1" applyAlignment="1"/>
    <xf numFmtId="0" fontId="14" fillId="7" borderId="0" xfId="0" applyFont="1" applyFill="1" applyBorder="1" applyAlignment="1">
      <alignment horizontal="left"/>
    </xf>
    <xf numFmtId="0" fontId="9" fillId="7" borderId="0" xfId="0" applyFont="1" applyFill="1" applyBorder="1" applyAlignment="1"/>
    <xf numFmtId="0" fontId="6" fillId="7" borderId="0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wrapText="1" indent="1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Alignment="1"/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4" borderId="5" xfId="0" applyNumberFormat="1" applyFont="1" applyFill="1" applyBorder="1" applyAlignment="1"/>
    <xf numFmtId="0" fontId="9" fillId="2" borderId="0" xfId="0" applyFont="1" applyFill="1" applyBorder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vertical="center" wrapText="1"/>
      <protection hidden="1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2" fillId="4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7" fillId="4" borderId="0" xfId="0" applyFont="1" applyFill="1" applyAlignment="1"/>
    <xf numFmtId="0" fontId="25" fillId="0" borderId="0" xfId="0" applyFont="1" applyAlignme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Border="1" applyAlignment="1" applyProtection="1">
      <alignment vertical="center"/>
      <protection locked="0"/>
    </xf>
    <xf numFmtId="0" fontId="28" fillId="5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Border="1" applyAlignment="1"/>
    <xf numFmtId="0" fontId="25" fillId="4" borderId="0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Border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0" borderId="0" xfId="0" applyFont="1" applyBorder="1" applyAlignment="1"/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8" fillId="2" borderId="0" xfId="0" applyFont="1" applyFill="1" applyAlignment="1" applyProtection="1">
      <alignment vertical="center"/>
      <protection locked="0"/>
    </xf>
    <xf numFmtId="11" fontId="25" fillId="0" borderId="1" xfId="0" applyNumberFormat="1" applyFont="1" applyBorder="1" applyAlignment="1" applyProtection="1">
      <alignment vertical="center"/>
      <protection locked="0"/>
    </xf>
    <xf numFmtId="166" fontId="23" fillId="5" borderId="0" xfId="0" applyNumberFormat="1" applyFont="1" applyFill="1" applyBorder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30" fillId="0" borderId="0" xfId="0" applyFont="1" applyBorder="1" applyAlignment="1" applyProtection="1">
      <alignment horizontal="center"/>
      <protection locked="0"/>
    </xf>
    <xf numFmtId="0" fontId="32" fillId="0" borderId="0" xfId="0" applyFont="1" applyAlignment="1"/>
    <xf numFmtId="0" fontId="33" fillId="0" borderId="0" xfId="0" applyFont="1" applyAlignment="1"/>
    <xf numFmtId="0" fontId="0" fillId="12" borderId="0" xfId="0" applyFill="1" applyAlignment="1"/>
    <xf numFmtId="0" fontId="34" fillId="13" borderId="0" xfId="0" applyFont="1" applyFill="1" applyAlignment="1"/>
    <xf numFmtId="0" fontId="31" fillId="13" borderId="0" xfId="0" applyFont="1" applyFill="1" applyAlignment="1"/>
    <xf numFmtId="0" fontId="36" fillId="14" borderId="0" xfId="0" applyFont="1" applyFill="1" applyAlignment="1"/>
    <xf numFmtId="0" fontId="35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3" fillId="12" borderId="0" xfId="0" applyFont="1" applyFill="1" applyAlignment="1"/>
    <xf numFmtId="0" fontId="0" fillId="12" borderId="0" xfId="0" applyFill="1" applyBorder="1" applyAlignment="1"/>
    <xf numFmtId="0" fontId="33" fillId="12" borderId="0" xfId="0" applyFont="1" applyFill="1" applyAlignment="1">
      <alignment horizontal="center"/>
    </xf>
    <xf numFmtId="0" fontId="33" fillId="12" borderId="0" xfId="0" applyFont="1" applyFill="1" applyBorder="1" applyAlignment="1"/>
    <xf numFmtId="0" fontId="25" fillId="4" borderId="0" xfId="0" applyFont="1" applyFill="1" applyBorder="1" applyAlignment="1" applyProtection="1"/>
    <xf numFmtId="0" fontId="25" fillId="0" borderId="0" xfId="0" applyFont="1" applyAlignme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28" fillId="12" borderId="8" xfId="0" applyFont="1" applyFill="1" applyBorder="1" applyAlignment="1">
      <alignment vertical="center"/>
    </xf>
    <xf numFmtId="0" fontId="8" fillId="12" borderId="20" xfId="0" applyFont="1" applyFill="1" applyBorder="1" applyAlignment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17" fillId="8" borderId="1" xfId="0" applyFont="1" applyFill="1" applyBorder="1" applyAlignment="1">
      <alignment horizontal="left" vertical="center" wrapText="1"/>
    </xf>
    <xf numFmtId="0" fontId="26" fillId="2" borderId="0" xfId="0" applyFont="1" applyFill="1" applyAlignment="1"/>
    <xf numFmtId="0" fontId="32" fillId="0" borderId="0" xfId="0" applyFont="1" applyAlignment="1">
      <alignment vertical="justify" wrapText="1"/>
    </xf>
    <xf numFmtId="0" fontId="0" fillId="0" borderId="0" xfId="0" applyFill="1" applyAlignment="1"/>
    <xf numFmtId="0" fontId="33" fillId="0" borderId="0" xfId="0" applyFont="1" applyFill="1" applyAlignment="1">
      <alignment horizontal="center"/>
    </xf>
    <xf numFmtId="0" fontId="33" fillId="0" borderId="0" xfId="0" applyFont="1" applyFill="1" applyAlignment="1"/>
    <xf numFmtId="0" fontId="0" fillId="0" borderId="0" xfId="0" applyFill="1" applyAlignment="1">
      <alignment vertical="top"/>
    </xf>
    <xf numFmtId="0" fontId="32" fillId="0" borderId="0" xfId="0" applyFont="1" applyFill="1" applyAlignment="1">
      <alignment vertical="justify"/>
    </xf>
    <xf numFmtId="0" fontId="0" fillId="0" borderId="0" xfId="0" applyFill="1" applyAlignment="1">
      <alignment vertical="justify"/>
    </xf>
    <xf numFmtId="0" fontId="43" fillId="0" borderId="24" xfId="1" applyFont="1" applyBorder="1" applyAlignment="1">
      <alignment vertical="center" wrapText="1"/>
    </xf>
    <xf numFmtId="0" fontId="43" fillId="15" borderId="24" xfId="1" applyFont="1" applyFill="1" applyBorder="1" applyAlignment="1" applyProtection="1">
      <alignment wrapText="1"/>
      <protection hidden="1"/>
    </xf>
    <xf numFmtId="0" fontId="44" fillId="0" borderId="24" xfId="1" applyFont="1" applyBorder="1" applyAlignment="1">
      <alignment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8" fillId="12" borderId="24" xfId="0" applyFont="1" applyFill="1" applyBorder="1" applyAlignment="1">
      <alignment vertical="center"/>
    </xf>
    <xf numFmtId="0" fontId="23" fillId="2" borderId="0" xfId="0" applyFont="1" applyFill="1" applyAlignment="1">
      <alignment horizontal="left" vertical="center" indent="1"/>
    </xf>
    <xf numFmtId="0" fontId="45" fillId="13" borderId="0" xfId="0" applyFont="1" applyFill="1" applyAlignment="1">
      <alignment horizontal="right" vertical="center"/>
    </xf>
    <xf numFmtId="0" fontId="33" fillId="0" borderId="0" xfId="0" applyFont="1" applyAlignment="1">
      <alignment horizontal="justify" vertical="justify" wrapText="1"/>
    </xf>
    <xf numFmtId="0" fontId="32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8" fillId="10" borderId="29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justify" vertical="justify" wrapText="1"/>
    </xf>
    <xf numFmtId="0" fontId="46" fillId="0" borderId="0" xfId="0" applyFont="1" applyAlignment="1">
      <alignment horizontal="justify" vertical="justify" wrapText="1"/>
    </xf>
    <xf numFmtId="0" fontId="32" fillId="0" borderId="0" xfId="0" applyFont="1" applyAlignment="1">
      <alignment horizontal="justify" vertical="justify" wrapText="1"/>
    </xf>
    <xf numFmtId="0" fontId="32" fillId="0" borderId="0" xfId="0" applyFont="1" applyAlignment="1">
      <alignment horizontal="justify" vertical="top" wrapText="1"/>
    </xf>
    <xf numFmtId="0" fontId="46" fillId="0" borderId="0" xfId="0" applyFont="1" applyAlignment="1">
      <alignment horizontal="left" vertical="top" wrapText="1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/>
    </xf>
    <xf numFmtId="0" fontId="28" fillId="11" borderId="22" xfId="0" applyFont="1" applyFill="1" applyBorder="1" applyAlignment="1">
      <alignment horizontal="center" vertical="center"/>
    </xf>
    <xf numFmtId="0" fontId="28" fillId="11" borderId="23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8" fillId="12" borderId="25" xfId="0" applyFont="1" applyFill="1" applyBorder="1" applyAlignment="1">
      <alignment horizontal="center" vertical="center"/>
    </xf>
    <xf numFmtId="0" fontId="8" fillId="12" borderId="26" xfId="0" applyFont="1" applyFill="1" applyBorder="1" applyAlignment="1">
      <alignment horizontal="center" vertical="center"/>
    </xf>
    <xf numFmtId="0" fontId="8" fillId="12" borderId="27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0" fontId="8" fillId="12" borderId="28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165" fontId="20" fillId="5" borderId="0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5704"/>
        <c:axId val="146876096"/>
      </c:barChart>
      <c:catAx>
        <c:axId val="14687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57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6025104602511"/>
          <c:w val="0.90299979159741461"/>
          <c:h val="0.7196652719665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9808"/>
        <c:axId val="161690200"/>
      </c:barChart>
      <c:catAx>
        <c:axId val="16168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0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16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PELAPORAN'!$C$203:$H$203</c:f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8208"/>
        <c:axId val="161308600"/>
      </c:barChart>
      <c:catAx>
        <c:axId val="16130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600"/>
        <c:crosses val="autoZero"/>
        <c:auto val="1"/>
        <c:lblAlgn val="ctr"/>
        <c:lblOffset val="100"/>
        <c:tickMarkSkip val="1"/>
        <c:noMultiLvlLbl val="0"/>
      </c:catAx>
      <c:valAx>
        <c:axId val="161308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20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AI$1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923925</xdr:colOff>
          <xdr:row>5</xdr:row>
          <xdr:rowOff>28575</xdr:rowOff>
        </xdr:from>
        <xdr:to>
          <xdr:col>6</xdr:col>
          <xdr:colOff>47625</xdr:colOff>
          <xdr:row>5</xdr:row>
          <xdr:rowOff>238125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923925</xdr:colOff>
          <xdr:row>6</xdr:row>
          <xdr:rowOff>28575</xdr:rowOff>
        </xdr:from>
        <xdr:to>
          <xdr:col>6</xdr:col>
          <xdr:colOff>38100</xdr:colOff>
          <xdr:row>7</xdr:row>
          <xdr:rowOff>9525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57150</xdr:colOff>
          <xdr:row>8</xdr:row>
          <xdr:rowOff>133350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5350669</xdr:colOff>
      <xdr:row>0</xdr:row>
      <xdr:rowOff>161926</xdr:rowOff>
    </xdr:from>
    <xdr:to>
      <xdr:col>1</xdr:col>
      <xdr:colOff>6903244</xdr:colOff>
      <xdr:row>0</xdr:row>
      <xdr:rowOff>562134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192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54"/>
  <sheetViews>
    <sheetView showGridLines="0" zoomScaleNormal="100" zoomScaleSheetLayoutView="100" workbookViewId="0">
      <pane ySplit="2" topLeftCell="A33" activePane="bottomLeft" state="frozen"/>
      <selection pane="bottomLeft" activeCell="J54" sqref="J54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  <col min="12" max="46" width="7.85546875" customWidth="1"/>
  </cols>
  <sheetData>
    <row r="1" spans="1:12" ht="24" customHeight="1">
      <c r="A1" s="156" t="s">
        <v>62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2" ht="21">
      <c r="A2" s="153" t="s">
        <v>47</v>
      </c>
      <c r="B2" s="154"/>
      <c r="C2" s="154"/>
      <c r="D2" s="154"/>
      <c r="E2" s="154"/>
      <c r="F2" s="154"/>
      <c r="G2" s="154"/>
      <c r="H2" s="154"/>
      <c r="I2" s="154"/>
      <c r="J2" s="154"/>
      <c r="K2" s="197" t="s">
        <v>121</v>
      </c>
    </row>
    <row r="4" spans="1:12">
      <c r="A4" s="151" t="s">
        <v>48</v>
      </c>
    </row>
    <row r="5" spans="1:12" ht="15" customHeight="1">
      <c r="A5" s="205" t="s">
        <v>113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</row>
    <row r="6" spans="1:1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12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</row>
    <row r="8" spans="1:12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5"/>
    </row>
    <row r="9" spans="1:12">
      <c r="A9" s="205"/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spans="1:12">
      <c r="B10" s="157"/>
      <c r="C10" s="157"/>
      <c r="D10" s="158"/>
      <c r="E10" s="158"/>
      <c r="F10" s="158"/>
      <c r="G10" s="158"/>
      <c r="H10" s="158"/>
      <c r="I10" s="158"/>
      <c r="J10" s="158"/>
      <c r="K10" s="158"/>
    </row>
    <row r="11" spans="1:12">
      <c r="A11" s="161" t="s">
        <v>56</v>
      </c>
      <c r="B11" s="162" t="s">
        <v>49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58"/>
    </row>
    <row r="12" spans="1:12">
      <c r="B12" s="150" t="s">
        <v>50</v>
      </c>
    </row>
    <row r="13" spans="1:12">
      <c r="B13" s="150" t="s">
        <v>51</v>
      </c>
    </row>
    <row r="14" spans="1:12">
      <c r="B14" s="150" t="s">
        <v>52</v>
      </c>
    </row>
    <row r="15" spans="1:12">
      <c r="B15" s="150" t="s">
        <v>53</v>
      </c>
    </row>
    <row r="16" spans="1:12">
      <c r="B16" s="150" t="s">
        <v>54</v>
      </c>
    </row>
    <row r="17" spans="1:13">
      <c r="B17" s="150" t="s">
        <v>55</v>
      </c>
    </row>
    <row r="19" spans="1:13">
      <c r="A19" s="161" t="s">
        <v>57</v>
      </c>
      <c r="B19" s="159" t="s">
        <v>58</v>
      </c>
      <c r="C19" s="152"/>
      <c r="D19" s="152"/>
      <c r="E19" s="152"/>
      <c r="F19" s="152"/>
      <c r="G19" s="152"/>
      <c r="H19" s="152"/>
      <c r="I19" s="152"/>
      <c r="J19" s="152"/>
      <c r="K19" s="152"/>
    </row>
    <row r="20" spans="1:13">
      <c r="B20" s="150" t="s">
        <v>76</v>
      </c>
    </row>
    <row r="21" spans="1:13">
      <c r="B21" s="150" t="s">
        <v>59</v>
      </c>
    </row>
    <row r="22" spans="1:13">
      <c r="B22" s="150" t="s">
        <v>60</v>
      </c>
    </row>
    <row r="23" spans="1:13">
      <c r="B23" s="150" t="s">
        <v>114</v>
      </c>
    </row>
    <row r="24" spans="1:13">
      <c r="B24" s="150" t="s">
        <v>66</v>
      </c>
    </row>
    <row r="25" spans="1:13">
      <c r="B25" s="150" t="s">
        <v>63</v>
      </c>
    </row>
    <row r="26" spans="1:13">
      <c r="B26" s="150" t="s">
        <v>115</v>
      </c>
    </row>
    <row r="28" spans="1:13">
      <c r="A28" s="161" t="s">
        <v>64</v>
      </c>
      <c r="B28" s="159" t="s">
        <v>23</v>
      </c>
      <c r="C28" s="152"/>
      <c r="D28" s="152"/>
      <c r="E28" s="152"/>
      <c r="F28" s="152"/>
      <c r="G28" s="152"/>
      <c r="H28" s="152"/>
      <c r="I28" s="152"/>
      <c r="J28" s="152"/>
      <c r="K28" s="152"/>
    </row>
    <row r="29" spans="1:13" ht="15" customHeight="1">
      <c r="B29" s="205" t="s">
        <v>116</v>
      </c>
      <c r="C29" s="205"/>
      <c r="D29" s="205"/>
      <c r="E29" s="205"/>
      <c r="F29" s="205"/>
      <c r="G29" s="205"/>
      <c r="H29" s="205"/>
      <c r="I29" s="205"/>
      <c r="J29" s="205"/>
      <c r="K29" s="205"/>
      <c r="M29" s="150"/>
    </row>
    <row r="30" spans="1:13"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M30" s="150"/>
    </row>
    <row r="31" spans="1:13"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M31" s="150"/>
    </row>
    <row r="32" spans="1:13"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M32" s="150"/>
    </row>
    <row r="33" spans="1:22">
      <c r="B33" s="205"/>
      <c r="C33" s="205"/>
      <c r="D33" s="205"/>
      <c r="E33" s="205"/>
      <c r="F33" s="205"/>
      <c r="G33" s="205"/>
      <c r="H33" s="205"/>
      <c r="I33" s="205"/>
      <c r="J33" s="205"/>
      <c r="K33" s="205"/>
    </row>
    <row r="34" spans="1:22">
      <c r="B34" s="205"/>
      <c r="C34" s="205"/>
      <c r="D34" s="205"/>
      <c r="E34" s="205"/>
      <c r="F34" s="205"/>
      <c r="G34" s="205"/>
      <c r="H34" s="205"/>
      <c r="I34" s="205"/>
      <c r="J34" s="205"/>
      <c r="K34" s="205"/>
    </row>
    <row r="35" spans="1:22"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</row>
    <row r="36" spans="1:22">
      <c r="A36" s="161" t="s">
        <v>65</v>
      </c>
      <c r="B36" s="159" t="s">
        <v>112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82"/>
      <c r="M36" s="183"/>
      <c r="N36" s="181"/>
      <c r="O36" s="181"/>
      <c r="P36" s="181"/>
      <c r="Q36" s="181"/>
      <c r="R36" s="181"/>
      <c r="S36" s="181"/>
      <c r="T36" s="181"/>
      <c r="U36" s="181"/>
      <c r="V36" s="181"/>
    </row>
    <row r="37" spans="1:22" ht="15" customHeight="1">
      <c r="A37" s="200">
        <v>1</v>
      </c>
      <c r="B37" s="206" t="s">
        <v>75</v>
      </c>
      <c r="C37" s="206"/>
      <c r="D37" s="206"/>
      <c r="E37" s="206"/>
      <c r="F37" s="206"/>
      <c r="G37" s="206"/>
      <c r="H37" s="206"/>
      <c r="I37" s="206"/>
      <c r="J37" s="206"/>
      <c r="K37" s="206"/>
      <c r="L37" s="184"/>
      <c r="M37" s="203"/>
      <c r="N37" s="203"/>
      <c r="O37" s="203"/>
      <c r="P37" s="203"/>
      <c r="Q37" s="203"/>
      <c r="R37" s="203"/>
      <c r="S37" s="203"/>
      <c r="T37" s="203"/>
      <c r="U37" s="203"/>
      <c r="V37" s="203"/>
    </row>
    <row r="38" spans="1:22">
      <c r="A38" s="200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184"/>
      <c r="M38" s="203"/>
      <c r="N38" s="203"/>
      <c r="O38" s="203"/>
      <c r="P38" s="203"/>
      <c r="Q38" s="203"/>
      <c r="R38" s="203"/>
      <c r="S38" s="203"/>
      <c r="T38" s="203"/>
      <c r="U38" s="203"/>
      <c r="V38" s="203"/>
    </row>
    <row r="39" spans="1:22">
      <c r="A39" s="200"/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184"/>
      <c r="M39" s="203"/>
      <c r="N39" s="203"/>
      <c r="O39" s="203"/>
      <c r="P39" s="203"/>
      <c r="Q39" s="203"/>
      <c r="R39" s="203"/>
      <c r="S39" s="203"/>
      <c r="T39" s="203"/>
      <c r="U39" s="203"/>
      <c r="V39" s="203"/>
    </row>
    <row r="40" spans="1:22">
      <c r="A40" s="200"/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184"/>
      <c r="M40" s="203"/>
      <c r="N40" s="203"/>
      <c r="O40" s="203"/>
      <c r="P40" s="203"/>
      <c r="Q40" s="203"/>
      <c r="R40" s="203"/>
      <c r="S40" s="203"/>
      <c r="T40" s="203"/>
      <c r="U40" s="203"/>
      <c r="V40" s="203"/>
    </row>
    <row r="41" spans="1:22" ht="15" customHeight="1">
      <c r="A41" s="200">
        <v>2</v>
      </c>
      <c r="B41" s="206" t="s">
        <v>117</v>
      </c>
      <c r="C41" s="206"/>
      <c r="D41" s="206"/>
      <c r="E41" s="206"/>
      <c r="F41" s="206"/>
      <c r="G41" s="206"/>
      <c r="H41" s="206"/>
      <c r="I41" s="206"/>
      <c r="J41" s="206"/>
      <c r="K41" s="206"/>
      <c r="L41" s="184"/>
      <c r="M41" s="203"/>
      <c r="N41" s="203"/>
      <c r="O41" s="203"/>
      <c r="P41" s="203"/>
      <c r="Q41" s="203"/>
      <c r="R41" s="203"/>
      <c r="S41" s="203"/>
      <c r="T41" s="203"/>
      <c r="U41" s="203"/>
      <c r="V41" s="203"/>
    </row>
    <row r="42" spans="1:22">
      <c r="A42" s="200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184"/>
      <c r="M42" s="203"/>
      <c r="N42" s="203"/>
      <c r="O42" s="203"/>
      <c r="P42" s="203"/>
      <c r="Q42" s="203"/>
      <c r="R42" s="203"/>
      <c r="S42" s="203"/>
      <c r="T42" s="203"/>
      <c r="U42" s="203"/>
      <c r="V42" s="203"/>
    </row>
    <row r="43" spans="1:22" ht="15" customHeight="1">
      <c r="A43" s="200">
        <v>3</v>
      </c>
      <c r="B43" s="206" t="s">
        <v>118</v>
      </c>
      <c r="C43" s="206"/>
      <c r="D43" s="206"/>
      <c r="E43" s="206"/>
      <c r="F43" s="206"/>
      <c r="G43" s="206"/>
      <c r="H43" s="206"/>
      <c r="I43" s="206"/>
      <c r="J43" s="206"/>
      <c r="K43" s="206"/>
      <c r="L43" s="184"/>
      <c r="M43" s="203"/>
      <c r="N43" s="203"/>
      <c r="O43" s="203"/>
      <c r="P43" s="203"/>
      <c r="Q43" s="203"/>
      <c r="R43" s="203"/>
      <c r="S43" s="203"/>
      <c r="T43" s="203"/>
      <c r="U43" s="203"/>
      <c r="V43" s="203"/>
    </row>
    <row r="44" spans="1:22">
      <c r="A44" s="200"/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184"/>
      <c r="M44" s="203"/>
      <c r="N44" s="203"/>
      <c r="O44" s="203"/>
      <c r="P44" s="203"/>
      <c r="Q44" s="203"/>
      <c r="R44" s="203"/>
      <c r="S44" s="203"/>
      <c r="T44" s="203"/>
      <c r="U44" s="203"/>
      <c r="V44" s="203"/>
    </row>
    <row r="45" spans="1:22" ht="15" customHeight="1">
      <c r="A45" s="200">
        <v>4</v>
      </c>
      <c r="B45" s="207" t="s">
        <v>119</v>
      </c>
      <c r="C45" s="207"/>
      <c r="D45" s="207"/>
      <c r="E45" s="207"/>
      <c r="F45" s="207"/>
      <c r="G45" s="207"/>
      <c r="H45" s="207"/>
      <c r="I45" s="207"/>
      <c r="J45" s="207"/>
      <c r="K45" s="207"/>
      <c r="L45" s="184"/>
      <c r="M45" s="185"/>
      <c r="N45" s="186"/>
      <c r="O45" s="186"/>
      <c r="P45" s="186"/>
      <c r="Q45" s="186"/>
      <c r="R45" s="186"/>
      <c r="S45" s="186"/>
      <c r="T45" s="186"/>
      <c r="U45" s="186"/>
      <c r="V45" s="186"/>
    </row>
    <row r="46" spans="1:22">
      <c r="A46" s="200">
        <v>5</v>
      </c>
      <c r="B46" s="206" t="s">
        <v>120</v>
      </c>
      <c r="C46" s="206"/>
      <c r="D46" s="206"/>
      <c r="E46" s="206"/>
      <c r="F46" s="206"/>
      <c r="G46" s="206"/>
      <c r="H46" s="206"/>
      <c r="I46" s="206"/>
      <c r="J46" s="206"/>
      <c r="K46" s="206"/>
      <c r="L46" s="184"/>
      <c r="M46" s="186"/>
      <c r="N46" s="186"/>
      <c r="O46" s="186"/>
      <c r="P46" s="186"/>
      <c r="Q46" s="186"/>
      <c r="R46" s="186"/>
      <c r="S46" s="186"/>
      <c r="T46" s="186"/>
      <c r="U46" s="186"/>
      <c r="V46" s="186"/>
    </row>
    <row r="47" spans="1:22">
      <c r="A47" s="200"/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184"/>
      <c r="M47" s="186"/>
      <c r="N47" s="186"/>
      <c r="O47" s="186"/>
      <c r="P47" s="186"/>
      <c r="Q47" s="186"/>
      <c r="R47" s="186"/>
      <c r="S47" s="186"/>
      <c r="T47" s="186"/>
      <c r="U47" s="186"/>
      <c r="V47" s="186"/>
    </row>
    <row r="48" spans="1:22">
      <c r="A48" s="199"/>
      <c r="B48" s="198"/>
      <c r="C48" s="180"/>
      <c r="D48" s="180"/>
      <c r="E48" s="180"/>
      <c r="F48" s="180"/>
      <c r="G48" s="180"/>
      <c r="H48" s="180"/>
      <c r="I48" s="180"/>
      <c r="J48" s="180"/>
      <c r="K48" s="180"/>
      <c r="L48" s="184"/>
      <c r="M48" s="203"/>
      <c r="N48" s="203"/>
      <c r="O48" s="203"/>
      <c r="P48" s="203"/>
      <c r="Q48" s="203"/>
      <c r="R48" s="203"/>
      <c r="S48" s="203"/>
      <c r="T48" s="203"/>
      <c r="U48" s="203"/>
      <c r="V48" s="203"/>
    </row>
    <row r="49" spans="1:22">
      <c r="A49" s="199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184"/>
      <c r="M49" s="203"/>
      <c r="N49" s="203"/>
      <c r="O49" s="203"/>
      <c r="P49" s="203"/>
      <c r="Q49" s="203"/>
      <c r="R49" s="203"/>
      <c r="S49" s="203"/>
      <c r="T49" s="203"/>
      <c r="U49" s="203"/>
      <c r="V49" s="203"/>
    </row>
    <row r="50" spans="1:22">
      <c r="A50" s="199"/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181"/>
      <c r="M50" s="203"/>
      <c r="N50" s="203"/>
      <c r="O50" s="203"/>
      <c r="P50" s="203"/>
      <c r="Q50" s="203"/>
      <c r="R50" s="203"/>
      <c r="S50" s="203"/>
      <c r="T50" s="203"/>
      <c r="U50" s="203"/>
      <c r="V50" s="203"/>
    </row>
    <row r="51" spans="1:22">
      <c r="A51" s="199"/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181"/>
      <c r="M51" s="203"/>
      <c r="N51" s="203"/>
      <c r="O51" s="203"/>
      <c r="P51" s="203"/>
      <c r="Q51" s="203"/>
      <c r="R51" s="203"/>
      <c r="S51" s="203"/>
      <c r="T51" s="203"/>
      <c r="U51" s="203"/>
      <c r="V51" s="203"/>
    </row>
    <row r="52" spans="1:22">
      <c r="A52" s="199"/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181"/>
      <c r="M52" s="203"/>
      <c r="N52" s="203"/>
      <c r="O52" s="203"/>
      <c r="P52" s="203"/>
      <c r="Q52" s="203"/>
      <c r="R52" s="203"/>
      <c r="S52" s="203"/>
      <c r="T52" s="203"/>
      <c r="U52" s="203"/>
      <c r="V52" s="203"/>
    </row>
    <row r="53" spans="1:22">
      <c r="A53" s="150"/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1"/>
      <c r="M53" s="203"/>
      <c r="N53" s="203"/>
      <c r="O53" s="203"/>
      <c r="P53" s="203"/>
      <c r="Q53" s="203"/>
      <c r="R53" s="203"/>
      <c r="S53" s="203"/>
      <c r="T53" s="203"/>
      <c r="U53" s="203"/>
      <c r="V53" s="203"/>
    </row>
    <row r="54" spans="1:22" ht="36.75" customHeight="1">
      <c r="A54" s="150"/>
      <c r="B54" s="180"/>
      <c r="C54" s="180"/>
      <c r="D54" s="180"/>
      <c r="E54" s="180"/>
      <c r="F54" s="180"/>
      <c r="G54" s="180"/>
      <c r="H54" s="180"/>
      <c r="I54" s="180"/>
      <c r="J54" s="180"/>
      <c r="K54" s="180"/>
    </row>
  </sheetData>
  <sheetProtection algorithmName="SHA-512" hashValue="ARG/BFPVGnnmuUPJrOr2xBruc3lOdwxuUxUrANk6bX+ZblWMmsdaC3em5dLEUIp8gbTYmfAv3AiZ0NArmLzllA==" saltValue="D9q7OD+j5KxFg1xlxWMt2g==" spinCount="100000" sheet="1" objects="1" scenarios="1"/>
  <mergeCells count="15">
    <mergeCell ref="M52:V53"/>
    <mergeCell ref="M43:V44"/>
    <mergeCell ref="B49:K50"/>
    <mergeCell ref="B51:K52"/>
    <mergeCell ref="A5:K9"/>
    <mergeCell ref="B29:K34"/>
    <mergeCell ref="B37:K40"/>
    <mergeCell ref="M48:V49"/>
    <mergeCell ref="M50:V51"/>
    <mergeCell ref="M37:V40"/>
    <mergeCell ref="M41:V42"/>
    <mergeCell ref="B41:K42"/>
    <mergeCell ref="B43:K44"/>
    <mergeCell ref="B45:K45"/>
    <mergeCell ref="B46:K4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I135"/>
  <sheetViews>
    <sheetView showGridLines="0" tabSelected="1" zoomScale="90" zoomScaleNormal="90" zoomScaleSheetLayoutView="100" workbookViewId="0">
      <selection activeCell="A9" sqref="A9:A11"/>
    </sheetView>
  </sheetViews>
  <sheetFormatPr defaultRowHeight="15.75" zeroHeight="1"/>
  <cols>
    <col min="1" max="1" width="5" style="97" customWidth="1"/>
    <col min="2" max="2" width="46.28515625" style="97" customWidth="1"/>
    <col min="3" max="3" width="14.85546875" style="97" customWidth="1"/>
    <col min="4" max="4" width="9.140625" style="98" customWidth="1"/>
    <col min="5" max="7" width="18.140625" style="97" customWidth="1"/>
    <col min="8" max="9" width="15.85546875" style="97" hidden="1" customWidth="1"/>
    <col min="10" max="29" width="4.42578125" style="97" hidden="1" customWidth="1"/>
    <col min="30" max="30" width="18.5703125" style="98" customWidth="1"/>
    <col min="31" max="31" width="5.42578125" style="97" customWidth="1"/>
    <col min="32" max="32" width="2" style="97" hidden="1" customWidth="1"/>
    <col min="33" max="33" width="2.42578125" style="97" hidden="1" customWidth="1"/>
    <col min="34" max="34" width="9.140625" style="97" hidden="1" customWidth="1"/>
    <col min="35" max="35" width="2" style="97" hidden="1" customWidth="1"/>
    <col min="36" max="37" width="0" style="97" hidden="1" customWidth="1"/>
    <col min="38" max="16384" width="9.140625" style="97"/>
  </cols>
  <sheetData>
    <row r="1" spans="1:35" s="95" customFormat="1" ht="25.5" customHeight="1">
      <c r="A1" s="99"/>
      <c r="B1" s="100"/>
      <c r="C1" s="101" t="s">
        <v>0</v>
      </c>
      <c r="D1" s="102" t="s">
        <v>122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0"/>
      <c r="U1" s="100"/>
      <c r="V1" s="99"/>
      <c r="W1" s="100"/>
      <c r="X1" s="100"/>
      <c r="Y1" s="100"/>
      <c r="Z1" s="100"/>
      <c r="AA1" s="100"/>
      <c r="AB1" s="100"/>
      <c r="AC1" s="100"/>
      <c r="AD1" s="118"/>
    </row>
    <row r="2" spans="1:35" s="95" customFormat="1" ht="25.5" customHeight="1">
      <c r="A2" s="99"/>
      <c r="B2" s="100"/>
      <c r="C2" s="101" t="s">
        <v>1</v>
      </c>
      <c r="D2" s="102" t="s">
        <v>123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0"/>
      <c r="U2" s="100"/>
      <c r="V2" s="99"/>
      <c r="W2" s="100"/>
      <c r="X2" s="100"/>
      <c r="Y2" s="100"/>
      <c r="Z2" s="100"/>
      <c r="AA2" s="100"/>
      <c r="AB2" s="100"/>
      <c r="AC2" s="100"/>
      <c r="AD2" s="118"/>
    </row>
    <row r="3" spans="1:35" s="95" customFormat="1" ht="25.5" customHeight="1">
      <c r="A3" s="99"/>
      <c r="B3" s="103"/>
      <c r="C3" s="101" t="s">
        <v>2</v>
      </c>
      <c r="D3" s="102" t="s">
        <v>124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103"/>
      <c r="V3" s="99"/>
      <c r="W3" s="103"/>
      <c r="X3" s="103"/>
      <c r="Y3" s="103"/>
      <c r="Z3" s="103"/>
      <c r="AA3" s="103"/>
      <c r="AB3" s="103"/>
      <c r="AC3" s="103"/>
      <c r="AD3" s="119"/>
    </row>
    <row r="4" spans="1:35" s="95" customFormat="1" ht="25.5" customHeight="1">
      <c r="A4" s="99"/>
      <c r="B4" s="100"/>
      <c r="C4" s="101" t="s">
        <v>61</v>
      </c>
      <c r="D4" s="147">
        <v>43010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3</v>
      </c>
      <c r="T4" s="100"/>
      <c r="U4" s="100"/>
      <c r="V4" s="99"/>
      <c r="W4" s="100"/>
      <c r="X4" s="100"/>
      <c r="Y4" s="100"/>
      <c r="Z4" s="100"/>
      <c r="AA4" s="100"/>
      <c r="AB4" s="100"/>
      <c r="AC4" s="100"/>
      <c r="AD4" s="118"/>
    </row>
    <row r="5" spans="1:35" ht="15.95" customHeight="1">
      <c r="A5" s="104"/>
      <c r="B5" s="104"/>
      <c r="C5" s="104"/>
      <c r="D5" s="105"/>
      <c r="E5" s="104"/>
      <c r="F5" s="104"/>
      <c r="G5" s="104" t="s">
        <v>68</v>
      </c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</row>
    <row r="6" spans="1:35" s="96" customFormat="1" ht="20.100000000000001" customHeight="1">
      <c r="A6" s="106" t="s">
        <v>4</v>
      </c>
      <c r="B6" s="104"/>
      <c r="C6" s="107" t="s">
        <v>5</v>
      </c>
      <c r="D6" s="145" t="s">
        <v>125</v>
      </c>
      <c r="E6" s="104"/>
      <c r="F6" s="104"/>
      <c r="G6" s="179" t="s">
        <v>69</v>
      </c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35" s="96" customFormat="1" ht="20.100000000000001" customHeight="1">
      <c r="A7" s="196" t="s">
        <v>157</v>
      </c>
      <c r="B7" s="108"/>
      <c r="C7" s="107" t="s">
        <v>109</v>
      </c>
      <c r="D7" s="145" t="s">
        <v>158</v>
      </c>
      <c r="E7" s="104"/>
      <c r="F7" s="104"/>
      <c r="G7" s="179" t="s">
        <v>67</v>
      </c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</row>
    <row r="8" spans="1:35" s="96" customFormat="1" ht="20.100000000000001" customHeight="1">
      <c r="A8" s="109"/>
      <c r="B8" s="108"/>
      <c r="C8" s="109"/>
      <c r="D8" s="108"/>
      <c r="E8" s="110"/>
      <c r="F8" s="111"/>
      <c r="G8" s="110"/>
      <c r="H8" s="111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11"/>
      <c r="U8" s="110"/>
      <c r="V8" s="111"/>
      <c r="W8" s="110"/>
      <c r="X8" s="111"/>
      <c r="Y8" s="110"/>
      <c r="Z8" s="111"/>
      <c r="AA8" s="110"/>
      <c r="AB8" s="111"/>
      <c r="AC8" s="110"/>
      <c r="AD8" s="111"/>
    </row>
    <row r="9" spans="1:35" s="96" customFormat="1" ht="15.75" customHeight="1">
      <c r="A9" s="208" t="s">
        <v>6</v>
      </c>
      <c r="B9" s="208" t="s">
        <v>7</v>
      </c>
      <c r="C9" s="209" t="s">
        <v>8</v>
      </c>
      <c r="D9" s="210" t="s">
        <v>9</v>
      </c>
      <c r="E9" s="218" t="s">
        <v>126</v>
      </c>
      <c r="F9" s="219"/>
      <c r="G9" s="219"/>
      <c r="H9" s="219"/>
      <c r="I9" s="219"/>
      <c r="J9" s="220"/>
      <c r="K9" s="195"/>
      <c r="L9" s="195"/>
      <c r="M9" s="195"/>
      <c r="N9" s="195"/>
      <c r="O9" s="172"/>
      <c r="P9" s="172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213" t="s">
        <v>10</v>
      </c>
    </row>
    <row r="10" spans="1:35" s="96" customFormat="1" ht="15.75" customHeight="1">
      <c r="A10" s="208"/>
      <c r="B10" s="208"/>
      <c r="C10" s="209"/>
      <c r="D10" s="211"/>
      <c r="E10" s="221"/>
      <c r="F10" s="222"/>
      <c r="G10" s="222"/>
      <c r="H10" s="222"/>
      <c r="I10" s="222"/>
      <c r="J10" s="223"/>
      <c r="K10" s="195"/>
      <c r="L10" s="195"/>
      <c r="M10" s="195"/>
      <c r="N10" s="195"/>
      <c r="O10" s="173"/>
      <c r="P10" s="173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20"/>
      <c r="AC10" s="120"/>
      <c r="AD10" s="214"/>
    </row>
    <row r="11" spans="1:35" ht="47.25">
      <c r="A11" s="208"/>
      <c r="B11" s="208"/>
      <c r="C11" s="209"/>
      <c r="D11" s="212"/>
      <c r="E11" s="201" t="s">
        <v>127</v>
      </c>
      <c r="F11" s="202" t="s">
        <v>128</v>
      </c>
      <c r="G11" s="202" t="s">
        <v>129</v>
      </c>
      <c r="H11" s="112"/>
      <c r="I11" s="112"/>
      <c r="J11" s="112"/>
      <c r="K11" s="190"/>
      <c r="L11" s="190"/>
      <c r="M11" s="190"/>
      <c r="N11" s="190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21"/>
      <c r="AC11" s="121"/>
      <c r="AD11" s="215"/>
    </row>
    <row r="12" spans="1:35" s="96" customFormat="1">
      <c r="A12" s="113">
        <v>1</v>
      </c>
      <c r="B12" s="114" t="s">
        <v>77</v>
      </c>
      <c r="C12" s="115">
        <v>40307162521</v>
      </c>
      <c r="D12" s="174" t="s">
        <v>12</v>
      </c>
      <c r="E12" s="113">
        <v>5</v>
      </c>
      <c r="F12" s="113">
        <v>4</v>
      </c>
      <c r="G12" s="113">
        <v>5</v>
      </c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>
        <v>5</v>
      </c>
      <c r="AF12" s="122">
        <v>0</v>
      </c>
      <c r="AG12" s="122" t="s">
        <v>11</v>
      </c>
      <c r="AI12" s="164">
        <v>1</v>
      </c>
    </row>
    <row r="13" spans="1:35" s="96" customFormat="1">
      <c r="A13" s="113">
        <v>2</v>
      </c>
      <c r="B13" s="114" t="s">
        <v>78</v>
      </c>
      <c r="C13" s="115">
        <v>40206162355</v>
      </c>
      <c r="D13" s="113" t="s">
        <v>12</v>
      </c>
      <c r="E13" s="113">
        <v>5</v>
      </c>
      <c r="F13" s="113">
        <v>5</v>
      </c>
      <c r="G13" s="113">
        <v>3</v>
      </c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>
        <v>5</v>
      </c>
      <c r="AF13" s="122">
        <v>1</v>
      </c>
      <c r="AG13" s="122" t="s">
        <v>12</v>
      </c>
    </row>
    <row r="14" spans="1:35" s="96" customFormat="1">
      <c r="A14" s="113">
        <v>3</v>
      </c>
      <c r="B14" s="114" t="s">
        <v>79</v>
      </c>
      <c r="C14" s="115">
        <v>41209022384</v>
      </c>
      <c r="D14" s="113" t="s">
        <v>11</v>
      </c>
      <c r="E14" s="113">
        <v>6</v>
      </c>
      <c r="F14" s="113">
        <v>4</v>
      </c>
      <c r="G14" s="113">
        <v>5</v>
      </c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>
        <v>5</v>
      </c>
      <c r="AF14" s="122">
        <v>2</v>
      </c>
      <c r="AG14" s="122" t="s">
        <v>11</v>
      </c>
    </row>
    <row r="15" spans="1:35" s="96" customFormat="1">
      <c r="A15" s="113">
        <v>4</v>
      </c>
      <c r="B15" s="114" t="s">
        <v>80</v>
      </c>
      <c r="C15" s="115">
        <v>40709072361</v>
      </c>
      <c r="D15" s="113" t="s">
        <v>12</v>
      </c>
      <c r="E15" s="113">
        <v>6</v>
      </c>
      <c r="F15" s="113">
        <v>4</v>
      </c>
      <c r="G15" s="113">
        <v>5</v>
      </c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>
        <v>5</v>
      </c>
      <c r="AF15" s="122">
        <v>3</v>
      </c>
      <c r="AG15" s="122" t="s">
        <v>12</v>
      </c>
    </row>
    <row r="16" spans="1:35" s="96" customFormat="1">
      <c r="A16" s="113">
        <v>5</v>
      </c>
      <c r="B16" s="114" t="s">
        <v>81</v>
      </c>
      <c r="C16" s="115">
        <v>41207162357</v>
      </c>
      <c r="D16" s="113" t="s">
        <v>12</v>
      </c>
      <c r="E16" s="113">
        <v>6</v>
      </c>
      <c r="F16" s="113">
        <v>3</v>
      </c>
      <c r="G16" s="113">
        <v>5</v>
      </c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>
        <v>5</v>
      </c>
      <c r="AF16" s="122">
        <v>4</v>
      </c>
      <c r="AG16" s="122" t="s">
        <v>11</v>
      </c>
    </row>
    <row r="17" spans="1:35" s="96" customFormat="1">
      <c r="A17" s="113">
        <v>6</v>
      </c>
      <c r="B17" s="114" t="s">
        <v>82</v>
      </c>
      <c r="C17" s="115">
        <v>41209166359</v>
      </c>
      <c r="D17" s="113" t="s">
        <v>12</v>
      </c>
      <c r="E17" s="113">
        <v>6</v>
      </c>
      <c r="F17" s="113">
        <v>6</v>
      </c>
      <c r="G17" s="113">
        <v>6</v>
      </c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>
        <v>5</v>
      </c>
      <c r="AF17" s="122">
        <v>5</v>
      </c>
      <c r="AG17" s="122" t="s">
        <v>12</v>
      </c>
    </row>
    <row r="18" spans="1:35" s="96" customFormat="1">
      <c r="A18" s="113">
        <v>7</v>
      </c>
      <c r="B18" s="114" t="s">
        <v>83</v>
      </c>
      <c r="C18" s="115">
        <v>41208018957</v>
      </c>
      <c r="D18" s="113" t="s">
        <v>12</v>
      </c>
      <c r="E18" s="113">
        <v>6</v>
      </c>
      <c r="F18" s="113">
        <v>4</v>
      </c>
      <c r="G18" s="113">
        <v>4</v>
      </c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>
        <v>5</v>
      </c>
      <c r="AF18" s="123">
        <v>6</v>
      </c>
      <c r="AG18" s="123" t="s">
        <v>11</v>
      </c>
    </row>
    <row r="19" spans="1:35" s="96" customFormat="1">
      <c r="A19" s="113">
        <v>8</v>
      </c>
      <c r="B19" s="114" t="s">
        <v>84</v>
      </c>
      <c r="C19" s="115">
        <v>41203018933</v>
      </c>
      <c r="D19" s="113" t="s">
        <v>12</v>
      </c>
      <c r="E19" s="113">
        <v>5</v>
      </c>
      <c r="F19" s="113">
        <v>5</v>
      </c>
      <c r="G19" s="113">
        <v>3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>
        <v>5</v>
      </c>
      <c r="AF19" s="122">
        <v>7</v>
      </c>
      <c r="AG19" s="122" t="s">
        <v>12</v>
      </c>
      <c r="AH19" s="126"/>
      <c r="AI19" s="126"/>
    </row>
    <row r="20" spans="1:35" s="96" customFormat="1">
      <c r="A20" s="113">
        <v>9</v>
      </c>
      <c r="B20" s="114" t="s">
        <v>85</v>
      </c>
      <c r="C20" s="115">
        <v>41208162564</v>
      </c>
      <c r="D20" s="113" t="s">
        <v>11</v>
      </c>
      <c r="E20" s="113">
        <v>6</v>
      </c>
      <c r="F20" s="113">
        <v>4</v>
      </c>
      <c r="G20" s="113">
        <v>5</v>
      </c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>
        <v>5</v>
      </c>
      <c r="AF20" s="123">
        <v>8</v>
      </c>
      <c r="AG20" s="123" t="s">
        <v>11</v>
      </c>
      <c r="AH20" s="126"/>
      <c r="AI20" s="126"/>
    </row>
    <row r="21" spans="1:35" s="96" customFormat="1">
      <c r="A21" s="113">
        <v>10</v>
      </c>
      <c r="B21" s="114" t="s">
        <v>86</v>
      </c>
      <c r="C21" s="115">
        <v>41209169898</v>
      </c>
      <c r="D21" s="113" t="s">
        <v>11</v>
      </c>
      <c r="E21" s="113">
        <v>6</v>
      </c>
      <c r="F21" s="113">
        <v>4</v>
      </c>
      <c r="G21" s="113">
        <v>5</v>
      </c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>
        <v>5</v>
      </c>
      <c r="AF21" s="122">
        <v>9</v>
      </c>
      <c r="AG21" s="122" t="s">
        <v>12</v>
      </c>
      <c r="AH21" s="126"/>
      <c r="AI21" s="126"/>
    </row>
    <row r="22" spans="1:35" s="96" customFormat="1">
      <c r="A22" s="113">
        <v>11</v>
      </c>
      <c r="B22" s="114" t="s">
        <v>87</v>
      </c>
      <c r="C22" s="115">
        <v>41216167867</v>
      </c>
      <c r="D22" s="113" t="s">
        <v>12</v>
      </c>
      <c r="E22" s="113">
        <v>6</v>
      </c>
      <c r="F22" s="113">
        <v>3</v>
      </c>
      <c r="G22" s="113">
        <v>5</v>
      </c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>
        <v>5</v>
      </c>
      <c r="AF22" s="124"/>
      <c r="AG22" s="124"/>
      <c r="AH22" s="126"/>
      <c r="AI22" s="126"/>
    </row>
    <row r="23" spans="1:35" s="96" customFormat="1">
      <c r="A23" s="113">
        <v>12</v>
      </c>
      <c r="B23" s="114" t="s">
        <v>88</v>
      </c>
      <c r="C23" s="115">
        <v>41219169638</v>
      </c>
      <c r="D23" s="113" t="s">
        <v>11</v>
      </c>
      <c r="E23" s="113">
        <v>6</v>
      </c>
      <c r="F23" s="113">
        <v>6</v>
      </c>
      <c r="G23" s="113">
        <v>6</v>
      </c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>
        <v>5</v>
      </c>
      <c r="AF23" s="124"/>
      <c r="AG23" s="124"/>
      <c r="AH23" s="126"/>
      <c r="AI23" s="126"/>
    </row>
    <row r="24" spans="1:35" s="96" customFormat="1">
      <c r="A24" s="113">
        <v>13</v>
      </c>
      <c r="B24" s="114" t="s">
        <v>89</v>
      </c>
      <c r="C24" s="115">
        <v>41229162398</v>
      </c>
      <c r="D24" s="113" t="s">
        <v>11</v>
      </c>
      <c r="E24" s="113">
        <v>6</v>
      </c>
      <c r="F24" s="113">
        <v>4</v>
      </c>
      <c r="G24" s="113">
        <v>4</v>
      </c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>
        <v>5</v>
      </c>
      <c r="AF24" s="124"/>
      <c r="AG24" s="124"/>
    </row>
    <row r="25" spans="1:35" s="96" customFormat="1">
      <c r="A25" s="113">
        <v>14</v>
      </c>
      <c r="B25" s="114" t="s">
        <v>90</v>
      </c>
      <c r="C25" s="115">
        <v>41203168754</v>
      </c>
      <c r="D25" s="113" t="s">
        <v>11</v>
      </c>
      <c r="E25" s="113">
        <v>5</v>
      </c>
      <c r="F25" s="113">
        <v>5</v>
      </c>
      <c r="G25" s="113">
        <v>3</v>
      </c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>
        <v>5</v>
      </c>
      <c r="AF25" s="124"/>
      <c r="AG25" s="124"/>
    </row>
    <row r="26" spans="1:35" s="96" customFormat="1">
      <c r="A26" s="113">
        <v>15</v>
      </c>
      <c r="B26" s="114" t="s">
        <v>91</v>
      </c>
      <c r="C26" s="115">
        <v>41206162335</v>
      </c>
      <c r="D26" s="113" t="s">
        <v>12</v>
      </c>
      <c r="E26" s="113">
        <v>6</v>
      </c>
      <c r="F26" s="113">
        <v>4</v>
      </c>
      <c r="G26" s="113">
        <v>5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>
        <v>5</v>
      </c>
      <c r="AF26" s="124"/>
      <c r="AG26" s="124"/>
    </row>
    <row r="27" spans="1:35" s="96" customFormat="1">
      <c r="A27" s="113">
        <v>16</v>
      </c>
      <c r="B27" s="114" t="s">
        <v>92</v>
      </c>
      <c r="C27" s="115">
        <v>41209166267</v>
      </c>
      <c r="D27" s="113" t="s">
        <v>12</v>
      </c>
      <c r="E27" s="113">
        <v>6</v>
      </c>
      <c r="F27" s="113">
        <v>4</v>
      </c>
      <c r="G27" s="113">
        <v>5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>
        <v>5</v>
      </c>
      <c r="AF27" s="124"/>
      <c r="AG27" s="124"/>
    </row>
    <row r="28" spans="1:35" s="96" customFormat="1">
      <c r="A28" s="113">
        <v>17</v>
      </c>
      <c r="B28" s="114" t="s">
        <v>93</v>
      </c>
      <c r="C28" s="115">
        <v>41211166993</v>
      </c>
      <c r="D28" s="113" t="s">
        <v>12</v>
      </c>
      <c r="E28" s="113">
        <v>6</v>
      </c>
      <c r="F28" s="113">
        <v>3</v>
      </c>
      <c r="G28" s="113">
        <v>5</v>
      </c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>
        <v>5</v>
      </c>
      <c r="AF28" s="124"/>
      <c r="AG28" s="124"/>
    </row>
    <row r="29" spans="1:35" s="96" customFormat="1">
      <c r="A29" s="113">
        <v>18</v>
      </c>
      <c r="B29" s="114" t="s">
        <v>94</v>
      </c>
      <c r="C29" s="115">
        <v>41236161248</v>
      </c>
      <c r="D29" s="113" t="s">
        <v>11</v>
      </c>
      <c r="E29" s="113">
        <v>6</v>
      </c>
      <c r="F29" s="113">
        <v>6</v>
      </c>
      <c r="G29" s="113">
        <v>6</v>
      </c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>
        <v>5</v>
      </c>
      <c r="AF29" s="124"/>
      <c r="AG29" s="124"/>
    </row>
    <row r="30" spans="1:35" s="96" customFormat="1">
      <c r="A30" s="113">
        <v>19</v>
      </c>
      <c r="B30" s="114" t="s">
        <v>95</v>
      </c>
      <c r="C30" s="115">
        <v>41223161353</v>
      </c>
      <c r="D30" s="113" t="s">
        <v>12</v>
      </c>
      <c r="E30" s="113">
        <v>6</v>
      </c>
      <c r="F30" s="113">
        <v>4</v>
      </c>
      <c r="G30" s="113">
        <v>4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>
        <v>5</v>
      </c>
      <c r="AF30" s="124"/>
      <c r="AG30" s="124"/>
    </row>
    <row r="31" spans="1:35" s="96" customFormat="1">
      <c r="A31" s="113">
        <v>20</v>
      </c>
      <c r="B31" s="114" t="s">
        <v>96</v>
      </c>
      <c r="C31" s="115">
        <v>41225169897</v>
      </c>
      <c r="D31" s="113" t="s">
        <v>12</v>
      </c>
      <c r="E31" s="113">
        <v>5</v>
      </c>
      <c r="F31" s="113">
        <v>5</v>
      </c>
      <c r="G31" s="113">
        <v>3</v>
      </c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>
        <v>5</v>
      </c>
      <c r="AF31" s="124"/>
      <c r="AG31" s="124"/>
    </row>
    <row r="32" spans="1:35" s="96" customFormat="1">
      <c r="A32" s="113">
        <v>21</v>
      </c>
      <c r="B32" s="114" t="s">
        <v>97</v>
      </c>
      <c r="C32" s="115">
        <v>41216163696</v>
      </c>
      <c r="D32" s="113" t="s">
        <v>11</v>
      </c>
      <c r="E32" s="113">
        <v>6</v>
      </c>
      <c r="F32" s="113">
        <v>4</v>
      </c>
      <c r="G32" s="113">
        <v>5</v>
      </c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>
        <v>5</v>
      </c>
      <c r="AF32" s="124"/>
      <c r="AG32" s="124"/>
    </row>
    <row r="33" spans="1:33" s="96" customFormat="1">
      <c r="A33" s="113">
        <v>22</v>
      </c>
      <c r="B33" s="114" t="s">
        <v>98</v>
      </c>
      <c r="C33" s="115">
        <v>41227163424</v>
      </c>
      <c r="D33" s="113" t="s">
        <v>11</v>
      </c>
      <c r="E33" s="113">
        <v>6</v>
      </c>
      <c r="F33" s="113">
        <v>4</v>
      </c>
      <c r="G33" s="113">
        <v>5</v>
      </c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>
        <v>5</v>
      </c>
      <c r="AF33" s="124"/>
      <c r="AG33" s="124"/>
    </row>
    <row r="34" spans="1:33" s="96" customFormat="1">
      <c r="A34" s="113">
        <v>23</v>
      </c>
      <c r="B34" s="114" t="s">
        <v>99</v>
      </c>
      <c r="C34" s="115">
        <v>41228166363</v>
      </c>
      <c r="D34" s="113" t="s">
        <v>12</v>
      </c>
      <c r="E34" s="113">
        <v>6</v>
      </c>
      <c r="F34" s="113">
        <v>3</v>
      </c>
      <c r="G34" s="113">
        <v>5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>
        <v>5</v>
      </c>
      <c r="AF34" s="124"/>
      <c r="AG34" s="124"/>
    </row>
    <row r="35" spans="1:33" s="96" customFormat="1">
      <c r="A35" s="113">
        <v>24</v>
      </c>
      <c r="B35" s="114" t="s">
        <v>100</v>
      </c>
      <c r="C35" s="115">
        <v>41213169763</v>
      </c>
      <c r="D35" s="113" t="s">
        <v>12</v>
      </c>
      <c r="E35" s="113">
        <v>6</v>
      </c>
      <c r="F35" s="113">
        <v>6</v>
      </c>
      <c r="G35" s="113">
        <v>6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>
        <v>5</v>
      </c>
      <c r="AF35" s="124"/>
      <c r="AG35" s="124"/>
    </row>
    <row r="36" spans="1:33" s="96" customFormat="1">
      <c r="A36" s="113">
        <v>25</v>
      </c>
      <c r="B36" s="114" t="s">
        <v>101</v>
      </c>
      <c r="C36" s="115">
        <v>41223084543</v>
      </c>
      <c r="D36" s="113" t="s">
        <v>12</v>
      </c>
      <c r="E36" s="113">
        <v>6</v>
      </c>
      <c r="F36" s="113">
        <v>4</v>
      </c>
      <c r="G36" s="113">
        <v>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>
        <v>5</v>
      </c>
      <c r="AF36" s="124"/>
      <c r="AG36" s="124"/>
    </row>
    <row r="37" spans="1:33" s="96" customFormat="1">
      <c r="A37" s="113">
        <v>26</v>
      </c>
      <c r="B37" s="146" t="s">
        <v>102</v>
      </c>
      <c r="C37" s="115">
        <v>41213162346</v>
      </c>
      <c r="D37" s="113" t="s">
        <v>11</v>
      </c>
      <c r="E37" s="113">
        <v>5</v>
      </c>
      <c r="F37" s="113">
        <v>5</v>
      </c>
      <c r="G37" s="113">
        <v>3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>
        <v>5</v>
      </c>
      <c r="AF37" s="124"/>
      <c r="AG37" s="124"/>
    </row>
    <row r="38" spans="1:33" s="96" customFormat="1">
      <c r="A38" s="113">
        <v>27</v>
      </c>
      <c r="B38" s="114" t="s">
        <v>103</v>
      </c>
      <c r="C38" s="115">
        <v>41224162457</v>
      </c>
      <c r="D38" s="113" t="s">
        <v>12</v>
      </c>
      <c r="E38" s="113">
        <v>6</v>
      </c>
      <c r="F38" s="113">
        <v>4</v>
      </c>
      <c r="G38" s="113">
        <v>5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>
        <v>5</v>
      </c>
      <c r="AF38" s="124"/>
      <c r="AG38" s="124"/>
    </row>
    <row r="39" spans="1:33" s="96" customFormat="1">
      <c r="A39" s="113">
        <v>28</v>
      </c>
      <c r="B39" s="114" t="s">
        <v>104</v>
      </c>
      <c r="C39" s="115">
        <v>41213032349</v>
      </c>
      <c r="D39" s="113" t="s">
        <v>12</v>
      </c>
      <c r="E39" s="113">
        <v>6</v>
      </c>
      <c r="F39" s="113">
        <v>4</v>
      </c>
      <c r="G39" s="113">
        <v>5</v>
      </c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>
        <v>5</v>
      </c>
      <c r="AF39" s="124"/>
      <c r="AG39" s="124"/>
    </row>
    <row r="40" spans="1:33" s="96" customFormat="1">
      <c r="A40" s="113">
        <v>29</v>
      </c>
      <c r="B40" s="114" t="s">
        <v>105</v>
      </c>
      <c r="C40" s="115">
        <v>41223032398</v>
      </c>
      <c r="D40" s="113" t="s">
        <v>11</v>
      </c>
      <c r="E40" s="113">
        <v>6</v>
      </c>
      <c r="F40" s="113">
        <v>3</v>
      </c>
      <c r="G40" s="113">
        <v>5</v>
      </c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>
        <v>5</v>
      </c>
      <c r="AF40" s="124"/>
      <c r="AG40" s="124"/>
    </row>
    <row r="41" spans="1:33" s="96" customFormat="1">
      <c r="A41" s="113">
        <v>30</v>
      </c>
      <c r="B41" s="114" t="s">
        <v>106</v>
      </c>
      <c r="C41" s="115">
        <v>41213125024</v>
      </c>
      <c r="D41" s="113" t="s">
        <v>11</v>
      </c>
      <c r="E41" s="113">
        <v>6</v>
      </c>
      <c r="F41" s="113">
        <v>6</v>
      </c>
      <c r="G41" s="113">
        <v>6</v>
      </c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>
        <v>5</v>
      </c>
      <c r="AF41" s="124"/>
      <c r="AG41" s="124"/>
    </row>
    <row r="42" spans="1:33" s="96" customFormat="1">
      <c r="A42" s="113">
        <v>31</v>
      </c>
      <c r="B42" s="114"/>
      <c r="C42" s="115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F42" s="124"/>
      <c r="AG42" s="124"/>
    </row>
    <row r="43" spans="1:33" s="96" customFormat="1">
      <c r="A43" s="113">
        <v>32</v>
      </c>
      <c r="B43" s="114"/>
      <c r="C43" s="115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F43" s="124"/>
      <c r="AG43" s="124"/>
    </row>
    <row r="44" spans="1:33" s="96" customFormat="1">
      <c r="A44" s="113">
        <v>33</v>
      </c>
      <c r="B44" s="114"/>
      <c r="C44" s="115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F44" s="124"/>
      <c r="AG44" s="124"/>
    </row>
    <row r="45" spans="1:33" s="96" customFormat="1">
      <c r="A45" s="113">
        <v>34</v>
      </c>
      <c r="B45" s="114"/>
      <c r="C45" s="115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F45" s="124"/>
      <c r="AG45" s="124"/>
    </row>
    <row r="46" spans="1:33" s="96" customFormat="1">
      <c r="A46" s="113">
        <v>35</v>
      </c>
      <c r="B46" s="114"/>
      <c r="C46" s="115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F46" s="124"/>
      <c r="AG46" s="124"/>
    </row>
    <row r="47" spans="1:33" s="96" customFormat="1">
      <c r="A47" s="113">
        <v>36</v>
      </c>
      <c r="B47" s="114"/>
      <c r="C47" s="115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F47" s="124"/>
      <c r="AG47" s="124"/>
    </row>
    <row r="48" spans="1:33" s="96" customFormat="1">
      <c r="A48" s="113">
        <v>37</v>
      </c>
      <c r="B48" s="114"/>
      <c r="C48" s="115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F48" s="124"/>
      <c r="AG48" s="124"/>
    </row>
    <row r="49" spans="1:33" s="96" customFormat="1">
      <c r="A49" s="113">
        <v>38</v>
      </c>
      <c r="B49" s="114"/>
      <c r="C49" s="115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F49" s="124"/>
      <c r="AG49" s="124"/>
    </row>
    <row r="50" spans="1:33" s="96" customFormat="1">
      <c r="A50" s="113">
        <v>39</v>
      </c>
      <c r="B50" s="114"/>
      <c r="C50" s="115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F50" s="124"/>
      <c r="AG50" s="124"/>
    </row>
    <row r="51" spans="1:33" s="96" customFormat="1">
      <c r="A51" s="113">
        <v>40</v>
      </c>
      <c r="B51" s="114"/>
      <c r="C51" s="115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F51" s="124"/>
      <c r="AG51" s="124"/>
    </row>
    <row r="52" spans="1:33" s="96" customFormat="1">
      <c r="A52" s="113">
        <v>41</v>
      </c>
      <c r="B52" s="114"/>
      <c r="C52" s="115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F52" s="124"/>
      <c r="AG52" s="124"/>
    </row>
    <row r="53" spans="1:33" s="96" customFormat="1">
      <c r="A53" s="113">
        <v>42</v>
      </c>
      <c r="B53" s="114"/>
      <c r="C53" s="115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F53" s="124"/>
      <c r="AG53" s="124"/>
    </row>
    <row r="54" spans="1:33" s="96" customFormat="1">
      <c r="A54" s="113">
        <v>43</v>
      </c>
      <c r="B54" s="114"/>
      <c r="C54" s="115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F54" s="124"/>
      <c r="AG54" s="124"/>
    </row>
    <row r="55" spans="1:33" s="96" customFormat="1">
      <c r="A55" s="113">
        <v>44</v>
      </c>
      <c r="B55" s="114"/>
      <c r="C55" s="115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F55" s="124"/>
      <c r="AG55" s="124"/>
    </row>
    <row r="56" spans="1:33" s="96" customFormat="1">
      <c r="A56" s="113">
        <v>45</v>
      </c>
      <c r="B56" s="114"/>
      <c r="C56" s="115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F56" s="124"/>
      <c r="AG56" s="124"/>
    </row>
    <row r="57" spans="1:33" s="96" customFormat="1">
      <c r="A57" s="113">
        <v>46</v>
      </c>
      <c r="B57" s="114"/>
      <c r="C57" s="115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F57" s="124"/>
      <c r="AG57" s="124"/>
    </row>
    <row r="58" spans="1:33" s="96" customFormat="1">
      <c r="A58" s="113">
        <v>47</v>
      </c>
      <c r="B58" s="114"/>
      <c r="C58" s="115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F58" s="124"/>
      <c r="AG58" s="124"/>
    </row>
    <row r="59" spans="1:33" s="96" customFormat="1">
      <c r="A59" s="113">
        <v>48</v>
      </c>
      <c r="B59" s="114"/>
      <c r="C59" s="115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F59" s="124"/>
      <c r="AG59" s="124"/>
    </row>
    <row r="60" spans="1:33" s="96" customFormat="1">
      <c r="A60" s="113">
        <v>49</v>
      </c>
      <c r="B60" s="114"/>
      <c r="C60" s="115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25"/>
      <c r="AF60" s="126"/>
      <c r="AG60" s="126"/>
    </row>
    <row r="61" spans="1:33" s="96" customFormat="1">
      <c r="A61" s="113">
        <v>50</v>
      </c>
      <c r="B61" s="114"/>
      <c r="C61" s="115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F61" s="126"/>
      <c r="AG61" s="126"/>
    </row>
    <row r="62" spans="1:33" s="96" customFormat="1">
      <c r="A62" s="113">
        <v>51</v>
      </c>
      <c r="B62" s="114"/>
      <c r="C62" s="115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F62" s="126"/>
      <c r="AG62" s="126"/>
    </row>
    <row r="63" spans="1:33" s="96" customFormat="1">
      <c r="A63" s="113">
        <v>52</v>
      </c>
      <c r="B63" s="114"/>
      <c r="C63" s="115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F63" s="126"/>
      <c r="AG63" s="126"/>
    </row>
    <row r="64" spans="1:33" s="96" customFormat="1">
      <c r="A64" s="113">
        <v>53</v>
      </c>
      <c r="B64" s="114"/>
      <c r="C64" s="115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F64" s="126"/>
      <c r="AG64" s="126"/>
    </row>
    <row r="65" spans="1:33" s="96" customFormat="1">
      <c r="A65" s="113">
        <v>54</v>
      </c>
      <c r="B65" s="114"/>
      <c r="C65" s="115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F65" s="126"/>
      <c r="AG65" s="126"/>
    </row>
    <row r="66" spans="1:33">
      <c r="A66" s="127"/>
      <c r="B66" s="128"/>
      <c r="C66" s="128"/>
      <c r="D66" s="129"/>
      <c r="E66" s="128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41"/>
      <c r="AF66" s="142"/>
      <c r="AG66" s="142"/>
    </row>
    <row r="67" spans="1:33" ht="15.95" customHeight="1">
      <c r="A67" s="130"/>
      <c r="B67" s="131"/>
      <c r="C67" s="131"/>
      <c r="D67" s="132"/>
      <c r="E67" s="131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43"/>
      <c r="AF67" s="142"/>
      <c r="AG67" s="142"/>
    </row>
    <row r="68" spans="1:33" ht="15.95" customHeight="1">
      <c r="A68" s="130"/>
      <c r="B68" s="131"/>
      <c r="C68" s="131"/>
      <c r="D68" s="132"/>
      <c r="E68" s="131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43"/>
      <c r="AF68" s="142"/>
      <c r="AG68" s="142"/>
    </row>
    <row r="69" spans="1:33" ht="15.95" customHeight="1">
      <c r="A69" s="134"/>
      <c r="B69" s="131" t="s">
        <v>13</v>
      </c>
      <c r="C69" s="131"/>
      <c r="D69" s="132"/>
      <c r="E69" s="131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43"/>
      <c r="AF69" s="142"/>
      <c r="AG69" s="142"/>
    </row>
    <row r="70" spans="1:33">
      <c r="A70" s="134"/>
      <c r="B70" s="135" t="s">
        <v>107</v>
      </c>
      <c r="C70" s="135"/>
      <c r="D70" s="136"/>
      <c r="E70" s="135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43"/>
      <c r="AF70" s="142"/>
      <c r="AG70" s="142"/>
    </row>
    <row r="71" spans="1:33">
      <c r="A71" s="134"/>
      <c r="B71" s="135" t="s">
        <v>46</v>
      </c>
      <c r="C71" s="135"/>
      <c r="D71" s="136"/>
      <c r="E71" s="135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43"/>
      <c r="AF71" s="142"/>
      <c r="AG71" s="142"/>
    </row>
    <row r="72" spans="1:33">
      <c r="A72" s="134"/>
      <c r="B72" s="163" t="str">
        <f>$D$1</f>
        <v xml:space="preserve">SMK BUKIT EMAS </v>
      </c>
      <c r="C72" s="137"/>
      <c r="D72" s="133"/>
      <c r="E72" s="137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43"/>
      <c r="AF72" s="142"/>
      <c r="AG72" s="142"/>
    </row>
    <row r="73" spans="1:33">
      <c r="A73" s="130"/>
      <c r="B73" s="131"/>
      <c r="C73" s="131"/>
      <c r="D73" s="132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43"/>
      <c r="AF73" s="142"/>
      <c r="AG73" s="142"/>
    </row>
    <row r="74" spans="1:33">
      <c r="A74" s="130"/>
      <c r="B74" s="131"/>
      <c r="C74" s="131"/>
      <c r="D74" s="132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43"/>
      <c r="AF74" s="142"/>
      <c r="AG74" s="142"/>
    </row>
    <row r="75" spans="1:33">
      <c r="A75" s="130"/>
      <c r="B75" s="131"/>
      <c r="C75" s="131"/>
      <c r="D75" s="132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43"/>
      <c r="AF75" s="142"/>
      <c r="AG75" s="142"/>
    </row>
    <row r="76" spans="1:33">
      <c r="A76" s="130"/>
      <c r="B76" s="131"/>
      <c r="C76" s="131"/>
      <c r="D76" s="132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43"/>
      <c r="AF76" s="142"/>
      <c r="AG76" s="142"/>
    </row>
    <row r="77" spans="1:33">
      <c r="A77" s="138"/>
      <c r="B77" s="139"/>
      <c r="C77" s="139"/>
      <c r="D77" s="140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44"/>
      <c r="AF77" s="142"/>
      <c r="AG77" s="142"/>
    </row>
    <row r="78" spans="1:33">
      <c r="AF78" s="142"/>
      <c r="AG78" s="142"/>
    </row>
    <row r="79" spans="1:33">
      <c r="AF79" s="142"/>
      <c r="AG79" s="142"/>
    </row>
    <row r="80" spans="1:33">
      <c r="AF80" s="142"/>
      <c r="AG80" s="142"/>
    </row>
    <row r="81" spans="32:33">
      <c r="AF81" s="142"/>
      <c r="AG81" s="142"/>
    </row>
    <row r="82" spans="32:33">
      <c r="AF82" s="142"/>
      <c r="AG82" s="142"/>
    </row>
    <row r="83" spans="32:33">
      <c r="AF83" s="142"/>
      <c r="AG83" s="142"/>
    </row>
    <row r="84" spans="32:33">
      <c r="AF84" s="142"/>
      <c r="AG84" s="142"/>
    </row>
    <row r="85" spans="32:33">
      <c r="AF85" s="142"/>
      <c r="AG85" s="142"/>
    </row>
    <row r="86" spans="32:33">
      <c r="AF86" s="142"/>
      <c r="AG86" s="142"/>
    </row>
    <row r="87" spans="32:33">
      <c r="AF87" s="142"/>
      <c r="AG87" s="142"/>
    </row>
    <row r="88" spans="32:33">
      <c r="AF88" s="142"/>
      <c r="AG88" s="142"/>
    </row>
    <row r="89" spans="32:33">
      <c r="AF89" s="142"/>
      <c r="AG89" s="142"/>
    </row>
    <row r="90" spans="32:33">
      <c r="AF90" s="142"/>
      <c r="AG90" s="142"/>
    </row>
    <row r="91" spans="32:33">
      <c r="AF91" s="142"/>
      <c r="AG91" s="142"/>
    </row>
    <row r="92" spans="32:33">
      <c r="AF92" s="142"/>
      <c r="AG92" s="142"/>
    </row>
    <row r="93" spans="32:33">
      <c r="AF93" s="142"/>
      <c r="AG93" s="142"/>
    </row>
    <row r="94" spans="32:33">
      <c r="AF94" s="142"/>
      <c r="AG94" s="142"/>
    </row>
    <row r="95" spans="32:33">
      <c r="AF95" s="142"/>
      <c r="AG95" s="142"/>
    </row>
    <row r="96" spans="32:33">
      <c r="AF96" s="142"/>
      <c r="AG96" s="142"/>
    </row>
    <row r="97" spans="32:33">
      <c r="AF97" s="142"/>
      <c r="AG97" s="142"/>
    </row>
    <row r="98" spans="32:33">
      <c r="AF98" s="142"/>
      <c r="AG98" s="142"/>
    </row>
    <row r="99" spans="32:33">
      <c r="AF99" s="142"/>
      <c r="AG99" s="142"/>
    </row>
    <row r="100" spans="32:33">
      <c r="AF100" s="142"/>
      <c r="AG100" s="142"/>
    </row>
    <row r="101" spans="32:33">
      <c r="AF101" s="142"/>
      <c r="AG101" s="142"/>
    </row>
    <row r="102" spans="32:33">
      <c r="AF102" s="142"/>
      <c r="AG102" s="142"/>
    </row>
    <row r="103" spans="32:33">
      <c r="AF103" s="142"/>
      <c r="AG103" s="142"/>
    </row>
    <row r="104" spans="32:33">
      <c r="AF104" s="142"/>
      <c r="AG104" s="142"/>
    </row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algorithmName="SHA-512" hashValue="ASW1ta0dqszePoj0E94/QNTo+oXn79kQG6TCQzRKVom3h7VKeq3zmJaC2ZdB3sk1qyqRXh4FXpzMryWvrQALfw==" saltValue="V+4/5QyFy3j5ebPDSOBIog==" spinCount="100000" sheet="1" formatRows="0"/>
  <mergeCells count="10">
    <mergeCell ref="F66:S66"/>
    <mergeCell ref="F67:S67"/>
    <mergeCell ref="F68:S68"/>
    <mergeCell ref="F69:S69"/>
    <mergeCell ref="E9:J10"/>
    <mergeCell ref="A9:A11"/>
    <mergeCell ref="B9:B11"/>
    <mergeCell ref="C9:C11"/>
    <mergeCell ref="D9:D11"/>
    <mergeCell ref="AD9:AD11"/>
  </mergeCells>
  <dataValidations count="1">
    <dataValidation type="whole" allowBlank="1" showErrorMessage="1" errorTitle="TAHAP PENGUASAAN" error="SILA ISIKAN TAHAP PENGUASAAN YANG BETUL!" sqref="E12:AD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5</xdr:col>
                    <xdr:colOff>923925</xdr:colOff>
                    <xdr:row>5</xdr:row>
                    <xdr:rowOff>28575</xdr:rowOff>
                  </from>
                  <to>
                    <xdr:col>6</xdr:col>
                    <xdr:colOff>47625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5</xdr:col>
                    <xdr:colOff>923925</xdr:colOff>
                    <xdr:row>6</xdr:row>
                    <xdr:rowOff>28575</xdr:rowOff>
                  </from>
                  <to>
                    <xdr:col>6</xdr:col>
                    <xdr:colOff>38100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87"/>
  <sheetViews>
    <sheetView showGridLines="0" topLeftCell="A10" zoomScale="80" zoomScaleNormal="80" zoomScaleSheetLayoutView="100" workbookViewId="0">
      <selection activeCell="E17" sqref="E17:F17"/>
    </sheetView>
  </sheetViews>
  <sheetFormatPr defaultRowHeight="16.5" zeroHeight="1"/>
  <cols>
    <col min="1" max="1" width="3.5703125" style="1" customWidth="1"/>
    <col min="2" max="3" width="8.28515625" style="48" customWidth="1"/>
    <col min="4" max="4" width="20.28515625" style="48" customWidth="1"/>
    <col min="5" max="5" width="13.7109375" style="48" customWidth="1"/>
    <col min="6" max="6" width="94.7109375" style="48" customWidth="1"/>
    <col min="7" max="7" width="4.28515625" style="50" customWidth="1"/>
    <col min="8" max="8" width="12.5703125" style="51" hidden="1" customWidth="1"/>
    <col min="9" max="9" width="33.5703125" style="1" hidden="1" customWidth="1"/>
    <col min="10" max="11" width="12.5703125" style="1" hidden="1" customWidth="1"/>
    <col min="12" max="12" width="12.5703125" style="1" customWidth="1"/>
    <col min="13" max="13" width="5.85546875" style="1" customWidth="1"/>
    <col min="14" max="14" width="9.140625" style="1" bestFit="1"/>
    <col min="15" max="16384" width="9.140625" style="1"/>
  </cols>
  <sheetData>
    <row r="1" spans="1:11" s="47" customFormat="1" ht="21" customHeight="1">
      <c r="A1" s="52"/>
      <c r="B1" s="250" t="str">
        <f>'REKOD PRESTASI MURID'!$D$1</f>
        <v xml:space="preserve">SMK BUKIT EMAS </v>
      </c>
      <c r="C1" s="250"/>
      <c r="D1" s="250"/>
      <c r="E1" s="250"/>
      <c r="F1" s="250"/>
      <c r="G1" s="52"/>
      <c r="H1" s="51"/>
    </row>
    <row r="2" spans="1:11" s="47" customFormat="1" ht="21" customHeight="1">
      <c r="A2" s="52"/>
      <c r="B2" s="250" t="str">
        <f>'REKOD PRESTASI MURID'!$D$2</f>
        <v>KUALA TERENGGANU</v>
      </c>
      <c r="C2" s="250"/>
      <c r="D2" s="250"/>
      <c r="E2" s="250"/>
      <c r="F2" s="250"/>
      <c r="G2" s="52"/>
      <c r="H2" s="51"/>
    </row>
    <row r="3" spans="1:11" s="47" customFormat="1" ht="21" customHeight="1">
      <c r="A3" s="52"/>
      <c r="B3" s="250" t="str">
        <f>'REKOD PRESTASI MURID'!$D$3</f>
        <v>TERENGGANU</v>
      </c>
      <c r="C3" s="250"/>
      <c r="D3" s="250"/>
      <c r="E3" s="250"/>
      <c r="F3" s="250"/>
      <c r="G3" s="52"/>
      <c r="H3" s="51"/>
    </row>
    <row r="4" spans="1:11" s="47" customFormat="1" ht="21" customHeight="1">
      <c r="A4" s="53"/>
      <c r="B4" s="251">
        <f>'REKOD PRESTASI MURID'!$D$4</f>
        <v>43010</v>
      </c>
      <c r="C4" s="251"/>
      <c r="D4" s="251"/>
      <c r="E4" s="251"/>
      <c r="F4" s="251"/>
      <c r="G4" s="53"/>
      <c r="H4" s="224" t="s">
        <v>14</v>
      </c>
      <c r="I4" s="224"/>
      <c r="J4" s="224"/>
    </row>
    <row r="5" spans="1:11">
      <c r="A5" s="7"/>
      <c r="B5" s="7"/>
      <c r="C5" s="7"/>
      <c r="D5" s="7"/>
      <c r="E5" s="7"/>
      <c r="F5" s="7"/>
      <c r="G5" s="7"/>
      <c r="H5" s="54"/>
      <c r="I5" s="91"/>
      <c r="J5" s="91"/>
    </row>
    <row r="6" spans="1:11" ht="18.75">
      <c r="A6" s="7"/>
      <c r="B6" s="55" t="str">
        <f>'REKOD PRESTASI MURID'!$A$7</f>
        <v>AL-LUGHAH AL-'ARABIAH AL-MU'ASIRAH</v>
      </c>
      <c r="C6" s="7"/>
      <c r="D6" s="7"/>
      <c r="E6" s="7"/>
      <c r="F6" s="7"/>
      <c r="G6" s="7"/>
      <c r="H6" s="54"/>
      <c r="I6" s="92">
        <v>1</v>
      </c>
      <c r="J6" s="91"/>
    </row>
    <row r="7" spans="1:11">
      <c r="A7" s="7"/>
      <c r="B7" s="7"/>
      <c r="C7" s="7"/>
      <c r="D7" s="7"/>
      <c r="E7" s="7"/>
      <c r="F7" s="7"/>
      <c r="G7" s="7"/>
      <c r="H7" s="56">
        <v>1</v>
      </c>
      <c r="I7" s="56" t="str">
        <f>'REKOD PRESTASI MURID'!B12</f>
        <v>AHMAD ADLI BIN ALI</v>
      </c>
      <c r="J7" s="56" t="str">
        <f t="shared" ref="J7:J24" si="0">IF(I7=0,"",H7&amp;"  "&amp;I7)</f>
        <v>1  AHMAD ADLI BIN ALI</v>
      </c>
      <c r="K7" s="1">
        <f>'REKOD PRESTASI MURID'!AI12</f>
        <v>1</v>
      </c>
    </row>
    <row r="8" spans="1:11">
      <c r="A8" s="7"/>
      <c r="B8" s="225" t="s">
        <v>15</v>
      </c>
      <c r="C8" s="226"/>
      <c r="D8" s="57" t="str">
        <f>VLOOKUP($I$6,H7:J69,2)</f>
        <v>AHMAD ADLI BIN ALI</v>
      </c>
      <c r="E8" s="58"/>
      <c r="F8" s="18"/>
      <c r="G8" s="7"/>
      <c r="H8" s="56">
        <v>2</v>
      </c>
      <c r="I8" s="56" t="str">
        <f>'REKOD PRESTASI MURID'!B13</f>
        <v>AHMAD ISWAZIR BIN KAMARUDDIN ALI</v>
      </c>
      <c r="J8" s="56" t="str">
        <f t="shared" si="0"/>
        <v>2  AHMAD ISWAZIR BIN KAMARUDDIN ALI</v>
      </c>
      <c r="K8" s="1" t="str">
        <f>'REKOD PRESTASI MURID'!G6</f>
        <v>Pentaksiran Pertengahan Tahun</v>
      </c>
    </row>
    <row r="9" spans="1:11">
      <c r="A9" s="7"/>
      <c r="B9" s="228" t="s">
        <v>16</v>
      </c>
      <c r="C9" s="229"/>
      <c r="D9" s="61">
        <f>VLOOKUP($I$6,'REKOD PRESTASI MURID'!$A$12:$D$65,3)</f>
        <v>40307162521</v>
      </c>
      <c r="E9" s="62"/>
      <c r="F9" s="18"/>
      <c r="G9" s="7"/>
      <c r="H9" s="56">
        <v>3</v>
      </c>
      <c r="I9" s="56" t="str">
        <f>'REKOD PRESTASI MURID'!B14</f>
        <v>ARINA ARISSA BINTI MUSA</v>
      </c>
      <c r="J9" s="56" t="str">
        <f t="shared" si="0"/>
        <v>3  ARINA ARISSA BINTI MUSA</v>
      </c>
      <c r="K9" s="1" t="str">
        <f>'REKOD PRESTASI MURID'!G7</f>
        <v>Pentaksiran Akhir tahun</v>
      </c>
    </row>
    <row r="10" spans="1:11">
      <c r="A10" s="7"/>
      <c r="B10" s="228" t="s">
        <v>17</v>
      </c>
      <c r="C10" s="229"/>
      <c r="D10" s="63" t="str">
        <f>VLOOKUP($I$6,'REKOD PRESTASI MURID'!$A$12:$D$65,4)</f>
        <v>L</v>
      </c>
      <c r="E10" s="64"/>
      <c r="F10" s="18"/>
      <c r="G10" s="7"/>
      <c r="H10" s="56">
        <v>4</v>
      </c>
      <c r="I10" s="56" t="str">
        <f>'REKOD PRESTASI MURID'!B15</f>
        <v>AZALI BIN MOHD GHAZI</v>
      </c>
      <c r="J10" s="56" t="str">
        <f t="shared" si="0"/>
        <v>4  AZALI BIN MOHD GHAZI</v>
      </c>
    </row>
    <row r="11" spans="1:11">
      <c r="A11" s="7"/>
      <c r="B11" s="228" t="s">
        <v>110</v>
      </c>
      <c r="C11" s="229"/>
      <c r="D11" s="63" t="str">
        <f>'REKOD PRESTASI MURID'!D7</f>
        <v>2 EHSAN</v>
      </c>
      <c r="E11" s="64"/>
      <c r="F11" s="18"/>
      <c r="G11" s="7"/>
      <c r="H11" s="56">
        <v>5</v>
      </c>
      <c r="I11" s="56" t="str">
        <f>'REKOD PRESTASI MURID'!B16</f>
        <v>AZWAN BIN MUSAHAR</v>
      </c>
      <c r="J11" s="56" t="str">
        <f t="shared" si="0"/>
        <v>5  AZWAN BIN MUSAHAR</v>
      </c>
    </row>
    <row r="12" spans="1:11">
      <c r="A12" s="7"/>
      <c r="B12" s="59" t="s">
        <v>18</v>
      </c>
      <c r="C12" s="60"/>
      <c r="D12" s="63" t="str">
        <f>'REKOD PRESTASI MURID'!$D$6</f>
        <v>US. AZMIR ALIM</v>
      </c>
      <c r="E12" s="64"/>
      <c r="F12" s="18"/>
      <c r="G12" s="7"/>
      <c r="H12" s="56">
        <v>6</v>
      </c>
      <c r="I12" s="56" t="str">
        <f>'REKOD PRESTASI MURID'!B17</f>
        <v>CHAN KOK MENG</v>
      </c>
      <c r="J12" s="56" t="str">
        <f t="shared" si="0"/>
        <v>6  CHAN KOK MENG</v>
      </c>
      <c r="K12" s="89"/>
    </row>
    <row r="13" spans="1:11">
      <c r="A13" s="7"/>
      <c r="B13" s="230" t="s">
        <v>19</v>
      </c>
      <c r="C13" s="231"/>
      <c r="D13" s="148">
        <f>B4</f>
        <v>43010</v>
      </c>
      <c r="E13" s="65"/>
      <c r="F13" s="18"/>
      <c r="G13" s="7"/>
      <c r="H13" s="56">
        <v>7</v>
      </c>
      <c r="I13" s="56" t="str">
        <f>'REKOD PRESTASI MURID'!B18</f>
        <v>CHONG WEY LOON</v>
      </c>
      <c r="J13" s="56" t="str">
        <f t="shared" si="0"/>
        <v>7  CHONG WEY LOON</v>
      </c>
    </row>
    <row r="14" spans="1:11">
      <c r="A14" s="7"/>
      <c r="B14" s="18"/>
      <c r="C14" s="18"/>
      <c r="D14" s="18"/>
      <c r="E14" s="66"/>
      <c r="F14" s="18"/>
      <c r="G14" s="7"/>
      <c r="H14" s="56">
        <v>8</v>
      </c>
      <c r="I14" s="56" t="str">
        <f>'REKOD PRESTASI MURID'!B19</f>
        <v>DANIAL IRISH BIN DANIAL RUDIN</v>
      </c>
      <c r="J14" s="56" t="str">
        <f t="shared" si="0"/>
        <v>8  DANIAL IRISH BIN DANIAL RUDIN</v>
      </c>
    </row>
    <row r="15" spans="1:11" ht="22.5" customHeight="1">
      <c r="A15" s="7"/>
      <c r="B15" s="241" t="s">
        <v>20</v>
      </c>
      <c r="C15" s="241"/>
      <c r="D15" s="241"/>
      <c r="E15" s="234" t="str">
        <f>IF(K7=1,"",VLOOKUP($I$6,'REKOD PRESTASI MURID'!$A$12:$AD$65,30))</f>
        <v/>
      </c>
      <c r="F15" s="239" t="str">
        <f>UPPER(IF(K7=1,K8,K9))</f>
        <v>PENTAKSIRAN PERTENGAHAN TAHUN</v>
      </c>
      <c r="G15" s="7"/>
      <c r="H15" s="56">
        <v>9</v>
      </c>
      <c r="I15" s="56" t="str">
        <f>'REKOD PRESTASI MURID'!B20</f>
        <v>FARIDAH BINTI RAMLAN</v>
      </c>
      <c r="J15" s="56" t="str">
        <f t="shared" si="0"/>
        <v>9  FARIDAH BINTI RAMLAN</v>
      </c>
    </row>
    <row r="16" spans="1:11" ht="22.5" customHeight="1">
      <c r="A16" s="7"/>
      <c r="B16" s="242"/>
      <c r="C16" s="242"/>
      <c r="D16" s="242"/>
      <c r="E16" s="234"/>
      <c r="F16" s="240"/>
      <c r="G16" s="7"/>
      <c r="H16" s="56">
        <v>10</v>
      </c>
      <c r="I16" s="56" t="str">
        <f>'REKOD PRESTASI MURID'!B21</f>
        <v>HAFIZ BIN BAHAROM</v>
      </c>
      <c r="J16" s="56" t="str">
        <f t="shared" si="0"/>
        <v>10  HAFIZ BIN BAHAROM</v>
      </c>
    </row>
    <row r="17" spans="1:10" ht="83.25" customHeight="1">
      <c r="A17" s="7"/>
      <c r="B17" s="232" t="s">
        <v>21</v>
      </c>
      <c r="C17" s="232"/>
      <c r="D17" s="233"/>
      <c r="E17" s="235" t="str">
        <f>IF(E15="","Tahap Penguasaan Keseluruhan hanya dilaporkan pada pentaksiran akhir tahun sahaja",VLOOKUP(E15,'DATA PERNYATAAN TAHAP PGUASAAN '!A204:B209,2))</f>
        <v>Tahap Penguasaan Keseluruhan hanya dilaporkan pada pentaksiran akhir tahun sahaja</v>
      </c>
      <c r="F17" s="236"/>
      <c r="G17" s="7"/>
      <c r="H17" s="56">
        <v>11</v>
      </c>
      <c r="I17" s="56" t="str">
        <f>'REKOD PRESTASI MURID'!B22</f>
        <v>HALIM BIN HARUN</v>
      </c>
      <c r="J17" s="56" t="str">
        <f t="shared" si="0"/>
        <v>11  HALIM BIN HARUN</v>
      </c>
    </row>
    <row r="18" spans="1:10">
      <c r="A18" s="7"/>
      <c r="B18" s="6"/>
      <c r="C18" s="6"/>
      <c r="D18" s="6"/>
      <c r="E18" s="6"/>
      <c r="F18" s="6"/>
      <c r="G18" s="7"/>
      <c r="H18" s="56">
        <v>12</v>
      </c>
      <c r="I18" s="56" t="str">
        <f>'REKOD PRESTASI MURID'!B23</f>
        <v>HARLENI  BINTI  ARIF</v>
      </c>
      <c r="J18" s="56" t="str">
        <f t="shared" si="0"/>
        <v>12  HARLENI  BINTI  ARIF</v>
      </c>
    </row>
    <row r="19" spans="1:10" ht="40.5" customHeight="1">
      <c r="A19" s="7"/>
      <c r="B19" s="237" t="s">
        <v>4</v>
      </c>
      <c r="C19" s="237"/>
      <c r="D19" s="67" t="s">
        <v>22</v>
      </c>
      <c r="E19" s="68" t="s">
        <v>23</v>
      </c>
      <c r="F19" s="69" t="s">
        <v>24</v>
      </c>
      <c r="G19" s="7"/>
      <c r="H19" s="56">
        <v>13</v>
      </c>
      <c r="I19" s="56" t="str">
        <f>'REKOD PRESTASI MURID'!B24</f>
        <v>HARLINA BINTI SARIP</v>
      </c>
      <c r="J19" s="56" t="str">
        <f t="shared" si="0"/>
        <v>13  HARLINA BINTI SARIP</v>
      </c>
    </row>
    <row r="20" spans="1:10" ht="62.25" customHeight="1">
      <c r="A20" s="7"/>
      <c r="B20" s="244" t="str">
        <f>B6</f>
        <v>AL-LUGHAH AL-'ARABIAH AL-MU'ASIRAH</v>
      </c>
      <c r="C20" s="245"/>
      <c r="D20" s="70" t="str">
        <f>'REKOD PRESTASI MURID'!$E$11</f>
        <v>KEMAHIRAN MENDENGAR DAN BERTUTUR</v>
      </c>
      <c r="E20" s="71">
        <f>VLOOKUP($I$6,'REKOD PRESTASI MURID'!$A$12:$AD$65,5)</f>
        <v>5</v>
      </c>
      <c r="F20" s="72" t="str">
        <f>VLOOKUP(E20,'DATA PERNYATAAN TAHAP PGUASAAN '!A4:B9,2)</f>
        <v>Murid tahu dan mampu menilai perkataan, ungkapan, ayat dan perenggan yang didengar secara lisan dalam situasi yang sesuai dengan cara yang sistematik dan konsisten.</v>
      </c>
      <c r="G20" s="7"/>
      <c r="H20" s="56">
        <v>14</v>
      </c>
      <c r="I20" s="56" t="str">
        <f>'REKOD PRESTASI MURID'!B25</f>
        <v>HAYATI BINTI MUSA</v>
      </c>
      <c r="J20" s="56" t="str">
        <f t="shared" si="0"/>
        <v>14  HAYATI BINTI MUSA</v>
      </c>
    </row>
    <row r="21" spans="1:10" ht="62.25" customHeight="1">
      <c r="A21" s="7"/>
      <c r="B21" s="246"/>
      <c r="C21" s="247"/>
      <c r="D21" s="70" t="str">
        <f>'REKOD PRESTASI MURID'!$F$11</f>
        <v>KEMAHIRAN MEMBACA</v>
      </c>
      <c r="E21" s="71">
        <f>VLOOKUP($I$6,'REKOD PRESTASI MURID'!$A$12:$AD$65,6)</f>
        <v>4</v>
      </c>
      <c r="F21" s="72" t="str">
        <f>VLOOKUP(E21,'DATA PERNYATAAN TAHAP PGUASAAN '!A12:B17,2)</f>
        <v>Murid tahu dan mampu menganalisis perkataan, ungkapan, ayat dan perenggan yang dibaca secara sistematik dan konsisten.</v>
      </c>
      <c r="G21" s="7"/>
      <c r="H21" s="56">
        <v>15</v>
      </c>
      <c r="I21" s="56" t="str">
        <f>'REKOD PRESTASI MURID'!B26</f>
        <v>IRWAN HASHIM BIN MOHD SUHAILY</v>
      </c>
      <c r="J21" s="56" t="str">
        <f t="shared" si="0"/>
        <v>15  IRWAN HASHIM BIN MOHD SUHAILY</v>
      </c>
    </row>
    <row r="22" spans="1:10" ht="62.25" customHeight="1">
      <c r="A22" s="7"/>
      <c r="B22" s="248"/>
      <c r="C22" s="249"/>
      <c r="D22" s="70" t="str">
        <f>'REKOD PRESTASI MURID'!$G$11</f>
        <v>KEMAHIRAN
MENULIS</v>
      </c>
      <c r="E22" s="71">
        <f>VLOOKUP($I$6,'REKOD PRESTASI MURID'!$A$12:$AD$65,7)</f>
        <v>5</v>
      </c>
      <c r="F22" s="72" t="str">
        <f>VLOOKUP(E22,'DATA PERNYATAAN TAHAP PGUASAAN '!A20:B25,2)</f>
        <v>Murid tahu dan mampu menilai perkataan, ungkapan, ayat dan perenggan secara bertulis dalam situasi yang sesuai dengan cara yang sistematik dan konsisten.</v>
      </c>
      <c r="G22" s="7"/>
      <c r="H22" s="56">
        <v>16</v>
      </c>
      <c r="I22" s="56" t="str">
        <f>'REKOD PRESTASI MURID'!B27</f>
        <v>ISMAIL ALIFF BIN AZIZ</v>
      </c>
      <c r="J22" s="56" t="str">
        <f t="shared" si="0"/>
        <v>16  ISMAIL ALIFF BIN AZIZ</v>
      </c>
    </row>
    <row r="23" spans="1:10" ht="47.25" hidden="1" customHeight="1">
      <c r="A23" s="7"/>
      <c r="B23" s="170"/>
      <c r="C23" s="171"/>
      <c r="D23" s="70">
        <f>'REKOD PRESTASI MURID'!$H$11</f>
        <v>0</v>
      </c>
      <c r="E23" s="71">
        <f>VLOOKUP($I$6,'REKOD PRESTASI MURID'!$A$12:$AD$65,8)</f>
        <v>0</v>
      </c>
      <c r="F23" s="72" t="e">
        <f>VLOOKUP(E23,'DATA PERNYATAAN TAHAP PGUASAAN '!A28:B33,2)</f>
        <v>#N/A</v>
      </c>
      <c r="G23" s="7"/>
      <c r="H23" s="56">
        <v>17</v>
      </c>
      <c r="I23" s="56" t="str">
        <f>'REKOD PRESTASI MURID'!B28</f>
        <v>JAMIL BIN JAMALUDIN</v>
      </c>
      <c r="J23" s="56" t="str">
        <f t="shared" si="0"/>
        <v>17  JAMIL BIN JAMALUDIN</v>
      </c>
    </row>
    <row r="24" spans="1:10" ht="46.5" hidden="1" customHeight="1">
      <c r="A24" s="7"/>
      <c r="B24" s="168"/>
      <c r="C24" s="169"/>
      <c r="D24" s="70">
        <f>'REKOD PRESTASI MURID'!$I$11</f>
        <v>0</v>
      </c>
      <c r="E24" s="71">
        <f>VLOOKUP($I$6,'REKOD PRESTASI MURID'!$A$12:$AD$65,9)</f>
        <v>0</v>
      </c>
      <c r="F24" s="72" t="e">
        <f>VLOOKUP(E24,'DATA PERNYATAAN TAHAP PGUASAAN '!A36:B41,2)</f>
        <v>#N/A</v>
      </c>
      <c r="G24" s="7"/>
      <c r="H24" s="56">
        <v>18</v>
      </c>
      <c r="I24" s="56" t="str">
        <f>'REKOD PRESTASI MURID'!B29</f>
        <v>KAMARIAH BINTI YASSIN</v>
      </c>
      <c r="J24" s="56" t="str">
        <f t="shared" si="0"/>
        <v>18  KAMARIAH BINTI YASSIN</v>
      </c>
    </row>
    <row r="25" spans="1:10" hidden="1">
      <c r="A25" s="7"/>
      <c r="B25" s="168"/>
      <c r="C25" s="169"/>
      <c r="D25" s="70">
        <f>'REKOD PRESTASI MURID'!$J$11</f>
        <v>0</v>
      </c>
      <c r="E25" s="71">
        <f>VLOOKUP($I$6,'REKOD PRESTASI MURID'!$A$12:$AD$65,10)</f>
        <v>0</v>
      </c>
      <c r="F25" s="72" t="e">
        <f>VLOOKUP(E25,'DATA PERNYATAAN TAHAP PGUASAAN '!A44:B49,2)</f>
        <v>#N/A</v>
      </c>
      <c r="G25" s="7"/>
      <c r="H25" s="56">
        <v>19</v>
      </c>
      <c r="I25" s="56" t="str">
        <f>'REKOD PRESTASI MURID'!B30</f>
        <v>KARIM DANISH BIN ABU BAKAR</v>
      </c>
      <c r="J25" s="56" t="str">
        <f t="shared" ref="J25:J30" si="1">IF(I25=0,"",H25&amp;"  "&amp;I25)</f>
        <v>19  KARIM DANISH BIN ABU BAKAR</v>
      </c>
    </row>
    <row r="26" spans="1:10" hidden="1">
      <c r="A26" s="7"/>
      <c r="B26" s="170"/>
      <c r="C26" s="171"/>
      <c r="D26" s="70">
        <f>'REKOD PRESTASI MURID'!$K$11</f>
        <v>0</v>
      </c>
      <c r="E26" s="71">
        <f>VLOOKUP($I$6,'REKOD PRESTASI MURID'!$A$12:$AD$65,11)</f>
        <v>0</v>
      </c>
      <c r="F26" s="72" t="e">
        <f>VLOOKUP(E26,'DATA PERNYATAAN TAHAP PGUASAAN '!A52:B57,2)</f>
        <v>#N/A</v>
      </c>
      <c r="G26" s="7"/>
      <c r="H26" s="56">
        <v>20</v>
      </c>
      <c r="I26" s="56" t="str">
        <f>'REKOD PRESTASI MURID'!B31</f>
        <v>KHARIL YUSRI BIN TAHUR</v>
      </c>
      <c r="J26" s="56" t="str">
        <f t="shared" si="1"/>
        <v>20  KHARIL YUSRI BIN TAHUR</v>
      </c>
    </row>
    <row r="27" spans="1:10" hidden="1">
      <c r="A27" s="7"/>
      <c r="B27" s="170"/>
      <c r="C27" s="171"/>
      <c r="D27" s="70">
        <f>'REKOD PRESTASI MURID'!$L$11</f>
        <v>0</v>
      </c>
      <c r="E27" s="71">
        <f>VLOOKUP($I$6,'REKOD PRESTASI MURID'!$A$12:$AD$65,12)</f>
        <v>0</v>
      </c>
      <c r="F27" s="72" t="e">
        <f>VLOOKUP(E27,'DATA PERNYATAAN TAHAP PGUASAAN '!A60:B65,2)</f>
        <v>#N/A</v>
      </c>
      <c r="G27" s="7"/>
      <c r="H27" s="56">
        <v>21</v>
      </c>
      <c r="I27" s="56" t="str">
        <f>'REKOD PRESTASI MURID'!B32</f>
        <v xml:space="preserve">LAILATUL QARI BINTI KARIM </v>
      </c>
      <c r="J27" s="56" t="str">
        <f t="shared" si="1"/>
        <v xml:space="preserve">21  LAILATUL QARI BINTI KARIM </v>
      </c>
    </row>
    <row r="28" spans="1:10" hidden="1">
      <c r="A28" s="7"/>
      <c r="B28" s="170"/>
      <c r="C28" s="171"/>
      <c r="D28" s="70">
        <f>'REKOD PRESTASI MURID'!$M$11</f>
        <v>0</v>
      </c>
      <c r="E28" s="71">
        <f>VLOOKUP($I$6,'REKOD PRESTASI MURID'!$A$12:$AD$65,13)</f>
        <v>0</v>
      </c>
      <c r="F28" s="72" t="e">
        <f>VLOOKUP(E28,'DATA PERNYATAAN TAHAP PGUASAAN '!A68:B73,2)</f>
        <v>#N/A</v>
      </c>
      <c r="G28" s="7"/>
      <c r="H28" s="56">
        <v>22</v>
      </c>
      <c r="I28" s="56" t="str">
        <f>'REKOD PRESTASI MURID'!B33</f>
        <v>LIZA BINTI OTHMAN</v>
      </c>
      <c r="J28" s="56" t="str">
        <f t="shared" si="1"/>
        <v>22  LIZA BINTI OTHMAN</v>
      </c>
    </row>
    <row r="29" spans="1:10" hidden="1">
      <c r="A29" s="7"/>
      <c r="B29" s="168"/>
      <c r="C29" s="169"/>
      <c r="D29" s="70">
        <f>'REKOD PRESTASI MURID'!$N$11</f>
        <v>0</v>
      </c>
      <c r="E29" s="71">
        <f>VLOOKUP($I$6,'REKOD PRESTASI MURID'!$A$12:$AD$65,14)</f>
        <v>0</v>
      </c>
      <c r="F29" s="72" t="e">
        <f>VLOOKUP(E29,'DATA PERNYATAAN TAHAP PGUASAAN '!A76:B81,2)</f>
        <v>#N/A</v>
      </c>
      <c r="G29" s="7"/>
      <c r="H29" s="56">
        <v>23</v>
      </c>
      <c r="I29" s="56" t="str">
        <f>'REKOD PRESTASI MURID'!B34</f>
        <v>MOHD ESWARAN BIN EZWAN</v>
      </c>
      <c r="J29" s="56" t="str">
        <f t="shared" si="1"/>
        <v>23  MOHD ESWARAN BIN EZWAN</v>
      </c>
    </row>
    <row r="30" spans="1:10" hidden="1">
      <c r="A30" s="7"/>
      <c r="B30" s="170"/>
      <c r="C30" s="171"/>
      <c r="D30" s="70">
        <f>'REKOD PRESTASI MURID'!$O$11</f>
        <v>0</v>
      </c>
      <c r="E30" s="71">
        <f>VLOOKUP($I$6,'REKOD PRESTASI MURID'!$A$12:$AD$65,15)</f>
        <v>0</v>
      </c>
      <c r="F30" s="72" t="e">
        <f>VLOOKUP(E30,'DATA PERNYATAAN TAHAP PGUASAAN '!A84:B89,2)</f>
        <v>#N/A</v>
      </c>
      <c r="G30" s="7"/>
      <c r="H30" s="56">
        <v>24</v>
      </c>
      <c r="I30" s="56" t="str">
        <f>'REKOD PRESTASI MURID'!B35</f>
        <v>MOHD SHAZA BIN ABD. JALIL</v>
      </c>
      <c r="J30" s="56" t="str">
        <f t="shared" si="1"/>
        <v>24  MOHD SHAZA BIN ABD. JALIL</v>
      </c>
    </row>
    <row r="31" spans="1:10" hidden="1">
      <c r="A31" s="7"/>
      <c r="B31" s="168"/>
      <c r="C31" s="169"/>
      <c r="D31" s="70">
        <f>'REKOD PRESTASI MURID'!$P$11</f>
        <v>0</v>
      </c>
      <c r="E31" s="71">
        <f>VLOOKUP($I$6,'REKOD PRESTASI MURID'!$A$12:$AD$65,16)</f>
        <v>0</v>
      </c>
      <c r="F31" s="72" t="e">
        <f>VLOOKUP(E31,'DATA PERNYATAAN TAHAP PGUASAAN '!A92:B97,2)</f>
        <v>#N/A</v>
      </c>
      <c r="G31" s="7"/>
      <c r="H31" s="56">
        <v>25</v>
      </c>
      <c r="I31" s="56" t="str">
        <f>'REKOD PRESTASI MURID'!B36</f>
        <v>MUHD. NIZAM BIN KARIM JUNIOR</v>
      </c>
      <c r="J31" s="56" t="str">
        <f t="shared" ref="J31:J63" si="2">IF(I31=0,"",H31&amp;"  "&amp;I31)</f>
        <v>25  MUHD. NIZAM BIN KARIM JUNIOR</v>
      </c>
    </row>
    <row r="32" spans="1:10" hidden="1">
      <c r="A32" s="7"/>
      <c r="B32" s="73"/>
      <c r="C32" s="74"/>
      <c r="D32" s="70">
        <f>'REKOD PRESTASI MURID'!Q$11</f>
        <v>0</v>
      </c>
      <c r="E32" s="71">
        <f>VLOOKUP($I$6,'REKOD PRESTASI MURID'!$A$12:$AD$65,17)</f>
        <v>0</v>
      </c>
      <c r="F32" s="72" t="e">
        <f>VLOOKUP(E32,'DATA PERNYATAAN TAHAP PGUASAAN '!A100:B105,2)</f>
        <v>#N/A</v>
      </c>
      <c r="G32" s="7"/>
      <c r="H32" s="56">
        <v>26</v>
      </c>
      <c r="I32" s="56" t="str">
        <f>'REKOD PRESTASI MURID'!B37</f>
        <v>NADIA BINTI HASHIM</v>
      </c>
      <c r="J32" s="56" t="str">
        <f t="shared" si="2"/>
        <v>26  NADIA BINTI HASHIM</v>
      </c>
    </row>
    <row r="33" spans="1:10" hidden="1">
      <c r="A33" s="7"/>
      <c r="B33" s="73"/>
      <c r="C33" s="74"/>
      <c r="D33" s="70">
        <f>'REKOD PRESTASI MURID'!$R$11</f>
        <v>0</v>
      </c>
      <c r="E33" s="71">
        <f>VLOOKUP($I$6,'REKOD PRESTASI MURID'!$A$12:$AD$65,18)</f>
        <v>0</v>
      </c>
      <c r="F33" s="72" t="e">
        <f>VLOOKUP(E33,'DATA PERNYATAAN TAHAP PGUASAAN '!A108:B113,2)</f>
        <v>#N/A</v>
      </c>
      <c r="G33" s="7"/>
      <c r="H33" s="56">
        <v>27</v>
      </c>
      <c r="I33" s="56" t="str">
        <f>'REKOD PRESTASI MURID'!B38</f>
        <v>NAGENDRAN A/L MAGENDREN</v>
      </c>
      <c r="J33" s="56" t="str">
        <f t="shared" si="2"/>
        <v>27  NAGENDRAN A/L MAGENDREN</v>
      </c>
    </row>
    <row r="34" spans="1:10" hidden="1">
      <c r="A34" s="7"/>
      <c r="B34" s="73"/>
      <c r="C34" s="74"/>
      <c r="D34" s="70">
        <f>'REKOD PRESTASI MURID'!$S$11</f>
        <v>0</v>
      </c>
      <c r="E34" s="71">
        <f>VLOOKUP($I$6,'REKOD PRESTASI MURID'!$A$12:$AD$65,19)</f>
        <v>0</v>
      </c>
      <c r="F34" s="72" t="e">
        <f>VLOOKUP(E34,'DATA PERNYATAAN TAHAP PGUASAAN '!A116:B121,2)</f>
        <v>#N/A</v>
      </c>
      <c r="G34" s="7"/>
      <c r="H34" s="56">
        <v>28</v>
      </c>
      <c r="I34" s="56" t="str">
        <f>'REKOD PRESTASI MURID'!B39</f>
        <v>NAWI BIN RAZMAN</v>
      </c>
      <c r="J34" s="56" t="str">
        <f t="shared" si="2"/>
        <v>28  NAWI BIN RAZMAN</v>
      </c>
    </row>
    <row r="35" spans="1:10" hidden="1">
      <c r="A35" s="7"/>
      <c r="B35" s="73"/>
      <c r="C35" s="74"/>
      <c r="D35" s="70">
        <f>'REKOD PRESTASI MURID'!$T$11</f>
        <v>0</v>
      </c>
      <c r="E35" s="71">
        <f>VLOOKUP($I$6,'REKOD PRESTASI MURID'!$A$12:$AD$65,20)</f>
        <v>0</v>
      </c>
      <c r="F35" s="72" t="e">
        <f>VLOOKUP(E35,'DATA PERNYATAAN TAHAP PGUASAAN '!A124:B129,2)</f>
        <v>#N/A</v>
      </c>
      <c r="G35" s="7"/>
      <c r="H35" s="56">
        <v>29</v>
      </c>
      <c r="I35" s="56" t="str">
        <f>'REKOD PRESTASI MURID'!B40</f>
        <v>NINA QISTINA BINTI BAHAR</v>
      </c>
      <c r="J35" s="56" t="str">
        <f t="shared" si="2"/>
        <v>29  NINA QISTINA BINTI BAHAR</v>
      </c>
    </row>
    <row r="36" spans="1:10" hidden="1">
      <c r="A36" s="7"/>
      <c r="B36" s="73"/>
      <c r="C36" s="74"/>
      <c r="D36" s="70">
        <f>'REKOD PRESTASI MURID'!$U$11</f>
        <v>0</v>
      </c>
      <c r="E36" s="71">
        <f>VLOOKUP($I$6,'REKOD PRESTASI MURID'!$A$12:$AD$65,21)</f>
        <v>0</v>
      </c>
      <c r="F36" s="72" t="e">
        <f>VLOOKUP(E36,'DATA PERNYATAAN TAHAP PGUASAAN '!A132:B137,2)</f>
        <v>#N/A</v>
      </c>
      <c r="G36" s="7"/>
      <c r="H36" s="56">
        <v>30</v>
      </c>
      <c r="I36" s="56" t="str">
        <f>'REKOD PRESTASI MURID'!B41</f>
        <v>NUR QURSIAH BINTI HARIS</v>
      </c>
      <c r="J36" s="56" t="str">
        <f t="shared" si="2"/>
        <v>30  NUR QURSIAH BINTI HARIS</v>
      </c>
    </row>
    <row r="37" spans="1:10" hidden="1">
      <c r="A37" s="7"/>
      <c r="B37" s="73"/>
      <c r="C37" s="74"/>
      <c r="D37" s="70">
        <f>'REKOD PRESTASI MURID'!$V$11</f>
        <v>0</v>
      </c>
      <c r="E37" s="71">
        <f>VLOOKUP($I$6,'REKOD PRESTASI MURID'!$A$12:$AD$65,22)</f>
        <v>0</v>
      </c>
      <c r="F37" s="72" t="e">
        <f>VLOOKUP(E37,'DATA PERNYATAAN TAHAP PGUASAAN '!A140:B145,2)</f>
        <v>#N/A</v>
      </c>
      <c r="G37" s="7"/>
      <c r="H37" s="56">
        <v>31</v>
      </c>
      <c r="I37" s="56">
        <f>'REKOD PRESTASI MURID'!B42</f>
        <v>0</v>
      </c>
      <c r="J37" s="56" t="str">
        <f t="shared" si="2"/>
        <v/>
      </c>
    </row>
    <row r="38" spans="1:10" hidden="1">
      <c r="A38" s="7"/>
      <c r="B38" s="73"/>
      <c r="C38" s="74"/>
      <c r="D38" s="70">
        <f>'REKOD PRESTASI MURID'!$W$11</f>
        <v>0</v>
      </c>
      <c r="E38" s="71">
        <f>VLOOKUP($I$6,'REKOD PRESTASI MURID'!$A$12:$AD$65,23)</f>
        <v>0</v>
      </c>
      <c r="F38" s="72" t="e">
        <f>VLOOKUP(E38,'DATA PERNYATAAN TAHAP PGUASAAN '!A148:B153,2)</f>
        <v>#N/A</v>
      </c>
      <c r="G38" s="7"/>
      <c r="H38" s="56">
        <v>32</v>
      </c>
      <c r="I38" s="56">
        <f>'REKOD PRESTASI MURID'!B43</f>
        <v>0</v>
      </c>
      <c r="J38" s="56" t="str">
        <f t="shared" si="2"/>
        <v/>
      </c>
    </row>
    <row r="39" spans="1:10" hidden="1">
      <c r="A39" s="7"/>
      <c r="B39" s="73"/>
      <c r="C39" s="74"/>
      <c r="D39" s="70">
        <f>'REKOD PRESTASI MURID'!$X$11</f>
        <v>0</v>
      </c>
      <c r="E39" s="71">
        <f>VLOOKUP($I$6,'REKOD PRESTASI MURID'!$A$12:$AD$65,24)</f>
        <v>0</v>
      </c>
      <c r="F39" s="72" t="e">
        <f>VLOOKUP(E39,'DATA PERNYATAAN TAHAP PGUASAAN '!A156:B161,2)</f>
        <v>#N/A</v>
      </c>
      <c r="G39" s="7"/>
      <c r="H39" s="56">
        <v>33</v>
      </c>
      <c r="I39" s="56">
        <f>'REKOD PRESTASI MURID'!B44</f>
        <v>0</v>
      </c>
      <c r="J39" s="56" t="str">
        <f t="shared" si="2"/>
        <v/>
      </c>
    </row>
    <row r="40" spans="1:10" hidden="1">
      <c r="A40" s="7"/>
      <c r="B40" s="73"/>
      <c r="C40" s="74"/>
      <c r="D40" s="70">
        <f>'REKOD PRESTASI MURID'!$Y$11</f>
        <v>0</v>
      </c>
      <c r="E40" s="71">
        <f>VLOOKUP($I$6,'REKOD PRESTASI MURID'!$A$12:$AD$65,25)</f>
        <v>0</v>
      </c>
      <c r="F40" s="72" t="e">
        <f>VLOOKUP(E40,'DATA PERNYATAAN TAHAP PGUASAAN '!A164:B169,2)</f>
        <v>#N/A</v>
      </c>
      <c r="G40" s="7"/>
      <c r="H40" s="56">
        <v>34</v>
      </c>
      <c r="I40" s="56">
        <f>'REKOD PRESTASI MURID'!B45</f>
        <v>0</v>
      </c>
      <c r="J40" s="56" t="str">
        <f t="shared" si="2"/>
        <v/>
      </c>
    </row>
    <row r="41" spans="1:10" hidden="1">
      <c r="A41" s="7"/>
      <c r="B41" s="73"/>
      <c r="C41" s="74"/>
      <c r="D41" s="70">
        <f>'REKOD PRESTASI MURID'!$Z$11</f>
        <v>0</v>
      </c>
      <c r="E41" s="71">
        <f>VLOOKUP($I$6,'REKOD PRESTASI MURID'!$A$12:$AD$65,26)</f>
        <v>0</v>
      </c>
      <c r="F41" s="72" t="e">
        <f>VLOOKUP(E41,'DATA PERNYATAAN TAHAP PGUASAAN '!A172:B177,2)</f>
        <v>#N/A</v>
      </c>
      <c r="G41" s="7"/>
      <c r="H41" s="56">
        <v>35</v>
      </c>
      <c r="I41" s="56">
        <f>'REKOD PRESTASI MURID'!B46</f>
        <v>0</v>
      </c>
      <c r="J41" s="56" t="str">
        <f t="shared" si="2"/>
        <v/>
      </c>
    </row>
    <row r="42" spans="1:10" hidden="1">
      <c r="A42" s="7"/>
      <c r="B42" s="73"/>
      <c r="C42" s="74"/>
      <c r="D42" s="70">
        <f>'REKOD PRESTASI MURID'!$AA$11</f>
        <v>0</v>
      </c>
      <c r="E42" s="71">
        <f>VLOOKUP($I$6,'REKOD PRESTASI MURID'!$A$12:$AD$65,27)</f>
        <v>0</v>
      </c>
      <c r="F42" s="72" t="e">
        <f>VLOOKUP(E42,'DATA PERNYATAAN TAHAP PGUASAAN '!A180:B185,2)</f>
        <v>#N/A</v>
      </c>
      <c r="G42" s="7"/>
      <c r="H42" s="56">
        <v>36</v>
      </c>
      <c r="I42" s="56">
        <f>'REKOD PRESTASI MURID'!B47</f>
        <v>0</v>
      </c>
      <c r="J42" s="56" t="str">
        <f t="shared" si="2"/>
        <v/>
      </c>
    </row>
    <row r="43" spans="1:10" hidden="1">
      <c r="A43" s="7"/>
      <c r="B43" s="73"/>
      <c r="C43" s="74"/>
      <c r="D43" s="70">
        <f>'REKOD PRESTASI MURID'!$AB$11</f>
        <v>0</v>
      </c>
      <c r="E43" s="71">
        <f>VLOOKUP($I$6,'REKOD PRESTASI MURID'!$A$12:$AD$65,28)</f>
        <v>0</v>
      </c>
      <c r="F43" s="72" t="e">
        <f>VLOOKUP(E43,'DATA PERNYATAAN TAHAP PGUASAAN '!A188:B193,2)</f>
        <v>#N/A</v>
      </c>
      <c r="G43" s="7"/>
      <c r="H43" s="56">
        <v>37</v>
      </c>
      <c r="I43" s="56">
        <f>'REKOD PRESTASI MURID'!B48</f>
        <v>0</v>
      </c>
      <c r="J43" s="56" t="str">
        <f t="shared" si="2"/>
        <v/>
      </c>
    </row>
    <row r="44" spans="1:10" hidden="1">
      <c r="A44" s="7"/>
      <c r="B44" s="75"/>
      <c r="C44" s="76"/>
      <c r="D44" s="70">
        <f>'REKOD PRESTASI MURID'!$AC$11</f>
        <v>0</v>
      </c>
      <c r="E44" s="71">
        <f>VLOOKUP($I$6,'REKOD PRESTASI MURID'!$A$12:$AD$65,29)</f>
        <v>0</v>
      </c>
      <c r="F44" s="72" t="e">
        <f>VLOOKUP(E44,'DATA PERNYATAAN TAHAP PGUASAAN '!A196:B201,2)</f>
        <v>#N/A</v>
      </c>
      <c r="G44" s="7"/>
      <c r="H44" s="56">
        <v>38</v>
      </c>
      <c r="I44" s="56">
        <f>'REKOD PRESTASI MURID'!B49</f>
        <v>0</v>
      </c>
      <c r="J44" s="56" t="str">
        <f t="shared" si="2"/>
        <v/>
      </c>
    </row>
    <row r="45" spans="1:10" s="48" customFormat="1" ht="18">
      <c r="A45" s="7"/>
      <c r="B45" s="77"/>
      <c r="C45" s="77"/>
      <c r="D45" s="78"/>
      <c r="E45" s="79"/>
      <c r="F45" s="80"/>
      <c r="G45" s="7"/>
      <c r="H45" s="56">
        <v>39</v>
      </c>
      <c r="I45" s="56">
        <f>'REKOD PRESTASI MURID'!B50</f>
        <v>0</v>
      </c>
      <c r="J45" s="56" t="str">
        <f t="shared" si="2"/>
        <v/>
      </c>
    </row>
    <row r="46" spans="1:10" s="48" customFormat="1" ht="21.75" customHeight="1">
      <c r="A46" s="81"/>
      <c r="B46" s="82"/>
      <c r="C46" s="82"/>
      <c r="D46" s="83"/>
      <c r="E46" s="84"/>
      <c r="F46" s="85"/>
      <c r="G46" s="81"/>
      <c r="H46" s="56">
        <v>40</v>
      </c>
      <c r="I46" s="56">
        <f>'REKOD PRESTASI MURID'!B51</f>
        <v>0</v>
      </c>
      <c r="J46" s="56" t="str">
        <f t="shared" si="2"/>
        <v/>
      </c>
    </row>
    <row r="47" spans="1:10" s="48" customFormat="1" ht="21.75" customHeight="1">
      <c r="A47" s="81"/>
      <c r="B47" s="82"/>
      <c r="C47" s="82"/>
      <c r="D47" s="243" t="s">
        <v>108</v>
      </c>
      <c r="E47" s="238"/>
      <c r="F47" s="238"/>
      <c r="G47" s="81"/>
      <c r="H47" s="56">
        <v>41</v>
      </c>
      <c r="I47" s="56">
        <f>'REKOD PRESTASI MURID'!B52</f>
        <v>0</v>
      </c>
      <c r="J47" s="56" t="str">
        <f t="shared" si="2"/>
        <v/>
      </c>
    </row>
    <row r="48" spans="1:10" s="49" customFormat="1" ht="22.5" customHeight="1">
      <c r="A48" s="81"/>
      <c r="B48" s="87"/>
      <c r="C48" s="87"/>
      <c r="D48" s="243"/>
      <c r="E48" s="227"/>
      <c r="F48" s="227"/>
      <c r="G48" s="81"/>
      <c r="H48" s="56">
        <v>42</v>
      </c>
      <c r="I48" s="56">
        <f>'REKOD PRESTASI MURID'!B53</f>
        <v>0</v>
      </c>
      <c r="J48" s="56" t="str">
        <f t="shared" si="2"/>
        <v/>
      </c>
    </row>
    <row r="49" spans="1:10" s="49" customFormat="1" ht="21" customHeight="1">
      <c r="A49" s="81"/>
      <c r="B49" s="87"/>
      <c r="C49" s="87"/>
      <c r="D49" s="86"/>
      <c r="E49" s="227"/>
      <c r="F49" s="227"/>
      <c r="G49" s="81"/>
      <c r="H49" s="56">
        <v>43</v>
      </c>
      <c r="I49" s="56">
        <f>'REKOD PRESTASI MURID'!B54</f>
        <v>0</v>
      </c>
      <c r="J49" s="56" t="str">
        <f t="shared" si="2"/>
        <v/>
      </c>
    </row>
    <row r="50" spans="1:10" s="49" customFormat="1">
      <c r="A50" s="81"/>
      <c r="B50" s="81"/>
      <c r="C50" s="81"/>
      <c r="D50" s="81"/>
      <c r="E50" s="81"/>
      <c r="F50" s="81"/>
      <c r="G50" s="81"/>
      <c r="H50" s="56">
        <v>44</v>
      </c>
      <c r="I50" s="56">
        <f>'REKOD PRESTASI MURID'!B55</f>
        <v>0</v>
      </c>
      <c r="J50" s="56" t="str">
        <f t="shared" si="2"/>
        <v/>
      </c>
    </row>
    <row r="51" spans="1:10">
      <c r="H51" s="56">
        <v>45</v>
      </c>
      <c r="I51" s="56">
        <f>'REKOD PRESTASI MURID'!B56</f>
        <v>0</v>
      </c>
      <c r="J51" s="56" t="str">
        <f t="shared" si="2"/>
        <v/>
      </c>
    </row>
    <row r="52" spans="1:10">
      <c r="H52" s="56">
        <v>46</v>
      </c>
      <c r="I52" s="56">
        <f>'REKOD PRESTASI MURID'!B57</f>
        <v>0</v>
      </c>
      <c r="J52" s="56" t="str">
        <f t="shared" si="2"/>
        <v/>
      </c>
    </row>
    <row r="53" spans="1:10">
      <c r="H53" s="56">
        <v>47</v>
      </c>
      <c r="I53" s="56">
        <f>'REKOD PRESTASI MURID'!B58</f>
        <v>0</v>
      </c>
      <c r="J53" s="56" t="str">
        <f t="shared" si="2"/>
        <v/>
      </c>
    </row>
    <row r="54" spans="1:10">
      <c r="H54" s="56">
        <v>48</v>
      </c>
      <c r="I54" s="56">
        <f>'REKOD PRESTASI MURID'!B59</f>
        <v>0</v>
      </c>
      <c r="J54" s="56" t="str">
        <f t="shared" si="2"/>
        <v/>
      </c>
    </row>
    <row r="55" spans="1:10">
      <c r="B55" s="48" t="s">
        <v>25</v>
      </c>
      <c r="F55" s="88" t="s">
        <v>25</v>
      </c>
      <c r="H55" s="56">
        <v>49</v>
      </c>
      <c r="I55" s="56">
        <f>'REKOD PRESTASI MURID'!B60</f>
        <v>0</v>
      </c>
      <c r="J55" s="56" t="str">
        <f t="shared" si="2"/>
        <v/>
      </c>
    </row>
    <row r="56" spans="1:10">
      <c r="B56" s="89" t="str">
        <f>'REKOD PRESTASI MURID'!$D$6</f>
        <v>US. AZMIR ALIM</v>
      </c>
      <c r="C56" s="89"/>
      <c r="D56" s="89"/>
      <c r="E56" s="89"/>
      <c r="F56" s="149" t="str">
        <f>'REKOD PRESTASI MURID'!B70</f>
        <v>PN. SALMIAH BT KAMARUDIN</v>
      </c>
      <c r="H56" s="56">
        <v>50</v>
      </c>
      <c r="I56" s="56">
        <f>'REKOD PRESTASI MURID'!B61</f>
        <v>0</v>
      </c>
      <c r="J56" s="56" t="str">
        <f t="shared" si="2"/>
        <v/>
      </c>
    </row>
    <row r="57" spans="1:10">
      <c r="B57" s="48" t="s">
        <v>26</v>
      </c>
      <c r="F57" s="88" t="str">
        <f>'REKOD PRESTASI MURID'!$B$71</f>
        <v>GURU BESAR</v>
      </c>
      <c r="H57" s="56">
        <v>51</v>
      </c>
      <c r="I57" s="56">
        <f>'REKOD PRESTASI MURID'!B62</f>
        <v>0</v>
      </c>
      <c r="J57" s="56" t="str">
        <f t="shared" si="2"/>
        <v/>
      </c>
    </row>
    <row r="58" spans="1:10">
      <c r="B58" s="48" t="str">
        <f>'REKOD PRESTASI MURID'!$B$72</f>
        <v xml:space="preserve">SMK BUKIT EMAS </v>
      </c>
      <c r="F58" s="88" t="str">
        <f>'REKOD PRESTASI MURID'!$B$72</f>
        <v xml:space="preserve">SMK BUKIT EMAS </v>
      </c>
      <c r="H58" s="56">
        <v>52</v>
      </c>
      <c r="I58" s="56">
        <f>'REKOD PRESTASI MURID'!B63</f>
        <v>0</v>
      </c>
      <c r="J58" s="56" t="str">
        <f t="shared" si="2"/>
        <v/>
      </c>
    </row>
    <row r="59" spans="1:10">
      <c r="B59" s="88"/>
      <c r="C59" s="88"/>
      <c r="D59" s="88"/>
      <c r="E59" s="88"/>
      <c r="H59" s="56">
        <v>53</v>
      </c>
      <c r="I59" s="56">
        <f>'REKOD PRESTASI MURID'!B64</f>
        <v>0</v>
      </c>
      <c r="J59" s="56" t="str">
        <f t="shared" si="2"/>
        <v/>
      </c>
    </row>
    <row r="60" spans="1:10">
      <c r="H60" s="56">
        <v>54</v>
      </c>
      <c r="I60" s="56">
        <f>'REKOD PRESTASI MURID'!B65</f>
        <v>0</v>
      </c>
      <c r="J60" s="56" t="str">
        <f t="shared" si="2"/>
        <v/>
      </c>
    </row>
    <row r="61" spans="1:10" s="48" customFormat="1">
      <c r="G61" s="90"/>
      <c r="H61" s="56">
        <v>55</v>
      </c>
      <c r="I61" s="56">
        <f>'REKOD PRESTASI MURID'!B66</f>
        <v>0</v>
      </c>
      <c r="J61" s="56" t="str">
        <f t="shared" si="2"/>
        <v/>
      </c>
    </row>
    <row r="62" spans="1:10" s="48" customFormat="1">
      <c r="G62" s="90"/>
      <c r="H62" s="56">
        <v>56</v>
      </c>
      <c r="I62" s="56">
        <f>'REKOD PRESTASI MURID'!B67</f>
        <v>0</v>
      </c>
      <c r="J62" s="56" t="str">
        <f t="shared" si="2"/>
        <v/>
      </c>
    </row>
    <row r="63" spans="1:10" s="48" customFormat="1">
      <c r="G63" s="90"/>
      <c r="H63" s="56">
        <v>57</v>
      </c>
      <c r="I63" s="56">
        <f>'REKOD PRESTASI MURID'!B68</f>
        <v>0</v>
      </c>
      <c r="J63" s="56" t="str">
        <f t="shared" si="2"/>
        <v/>
      </c>
    </row>
    <row r="64" spans="1:10" s="48" customFormat="1">
      <c r="G64" s="90"/>
      <c r="H64" s="56">
        <v>58</v>
      </c>
      <c r="I64" s="56"/>
      <c r="J64" s="56"/>
    </row>
    <row r="65" spans="4:10" s="48" customFormat="1">
      <c r="G65" s="90"/>
      <c r="H65" s="56">
        <v>59</v>
      </c>
      <c r="I65" s="56"/>
      <c r="J65" s="56"/>
    </row>
    <row r="66" spans="4:10" s="48" customFormat="1">
      <c r="D66" s="89"/>
      <c r="E66" s="89"/>
      <c r="G66" s="90"/>
      <c r="H66" s="56">
        <v>60</v>
      </c>
      <c r="I66" s="56"/>
      <c r="J66" s="56"/>
    </row>
    <row r="67" spans="4:10" s="48" customFormat="1">
      <c r="G67" s="90"/>
      <c r="H67" s="56">
        <v>61</v>
      </c>
      <c r="I67" s="56"/>
      <c r="J67" s="56"/>
    </row>
    <row r="68" spans="4:10" s="48" customFormat="1">
      <c r="G68" s="90"/>
      <c r="H68" s="56">
        <v>62</v>
      </c>
      <c r="I68" s="56"/>
      <c r="J68" s="56"/>
    </row>
    <row r="69" spans="4:10" s="48" customFormat="1">
      <c r="G69" s="90"/>
      <c r="H69" s="56">
        <v>63</v>
      </c>
      <c r="I69" s="56"/>
      <c r="J69" s="56"/>
    </row>
    <row r="70" spans="4:10" s="48" customFormat="1">
      <c r="G70" s="90"/>
      <c r="H70" s="56">
        <v>64</v>
      </c>
      <c r="I70" s="56"/>
      <c r="J70" s="56"/>
    </row>
    <row r="71" spans="4:10" s="48" customFormat="1">
      <c r="G71" s="90"/>
      <c r="H71" s="56">
        <v>65</v>
      </c>
      <c r="I71" s="56"/>
      <c r="J71" s="56"/>
    </row>
    <row r="72" spans="4:10" s="48" customFormat="1">
      <c r="G72" s="90"/>
      <c r="H72" s="56">
        <v>66</v>
      </c>
      <c r="I72" s="56"/>
      <c r="J72" s="56"/>
    </row>
    <row r="73" spans="4:10">
      <c r="H73" s="56">
        <v>67</v>
      </c>
      <c r="I73" s="56"/>
      <c r="J73" s="56"/>
    </row>
    <row r="74" spans="4:10">
      <c r="H74" s="56">
        <v>68</v>
      </c>
      <c r="I74" s="56"/>
      <c r="J74" s="56"/>
    </row>
    <row r="75" spans="4:10">
      <c r="H75" s="56">
        <v>69</v>
      </c>
      <c r="I75" s="56"/>
      <c r="J75" s="56"/>
    </row>
    <row r="76" spans="4:10">
      <c r="H76" s="93"/>
      <c r="I76" s="94"/>
      <c r="J76" s="48"/>
    </row>
    <row r="77" spans="4:10">
      <c r="H77" s="93"/>
      <c r="I77" s="94"/>
      <c r="J77" s="48"/>
    </row>
    <row r="78" spans="4:10">
      <c r="H78" s="93"/>
      <c r="I78" s="94"/>
      <c r="J78" s="48"/>
    </row>
    <row r="79" spans="4:10">
      <c r="H79" s="93"/>
      <c r="I79" s="94"/>
      <c r="J79" s="48"/>
    </row>
    <row r="80" spans="4:10">
      <c r="H80" s="93"/>
      <c r="I80" s="94"/>
      <c r="J80" s="48"/>
    </row>
    <row r="81" spans="8:10">
      <c r="H81" s="93"/>
      <c r="I81" s="94"/>
      <c r="J81" s="48"/>
    </row>
    <row r="82" spans="8:10">
      <c r="H82" s="93"/>
      <c r="I82" s="94"/>
      <c r="J82" s="48"/>
    </row>
    <row r="83" spans="8:10">
      <c r="H83" s="93"/>
      <c r="I83" s="94"/>
      <c r="J83" s="48"/>
    </row>
    <row r="84" spans="8:10">
      <c r="H84" s="93"/>
      <c r="I84" s="94"/>
      <c r="J84" s="48"/>
    </row>
    <row r="85" spans="8:10">
      <c r="H85" s="93"/>
      <c r="I85" s="94"/>
      <c r="J85" s="48"/>
    </row>
    <row r="86" spans="8:10">
      <c r="H86" s="93"/>
      <c r="I86" s="48"/>
      <c r="J86" s="48"/>
    </row>
    <row r="87" spans="8:10">
      <c r="H87" s="93"/>
      <c r="I87" s="48"/>
      <c r="J87" s="48"/>
    </row>
  </sheetData>
  <sheetProtection algorithmName="SHA-512" hashValue="klXhv18icu7Dl4LcHu4LvUQOybGTjD16z6r4GrN3CDeym16dzxZIZ1sBsGzqehi7NGd4eW4xFDczFLZKaW1HVA==" saltValue="gJBWSVJoXMmWvCoVgL7Hiw==" spinCount="100000" sheet="1" objects="1" scenarios="1"/>
  <mergeCells count="21">
    <mergeCell ref="B20:C22"/>
    <mergeCell ref="B1:F1"/>
    <mergeCell ref="B2:F2"/>
    <mergeCell ref="B3:F3"/>
    <mergeCell ref="B4:F4"/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D47:D4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zoomScale="80" zoomScaleNormal="80" zoomScaleSheetLayoutView="100" workbookViewId="0">
      <selection activeCell="G11" sqref="G11"/>
    </sheetView>
  </sheetViews>
  <sheetFormatPr defaultRowHeight="14.25" zeroHeight="1"/>
  <cols>
    <col min="1" max="1" width="20.85546875" style="31" customWidth="1"/>
    <col min="2" max="2" width="104.7109375" style="32" customWidth="1"/>
    <col min="3" max="4" width="9.140625" style="31" customWidth="1"/>
    <col min="5" max="5" width="9.140625" style="31" bestFit="1"/>
    <col min="6" max="16384" width="9.140625" style="31"/>
  </cols>
  <sheetData>
    <row r="1" spans="1:9" ht="46.5" customHeight="1">
      <c r="A1" s="33" t="s">
        <v>27</v>
      </c>
      <c r="B1" s="34"/>
    </row>
    <row r="2" spans="1:9">
      <c r="A2" s="35"/>
      <c r="B2" s="36"/>
    </row>
    <row r="3" spans="1:9" ht="30">
      <c r="A3" s="37" t="s">
        <v>23</v>
      </c>
      <c r="B3" s="38" t="s">
        <v>130</v>
      </c>
    </row>
    <row r="4" spans="1:9" ht="15.75">
      <c r="A4" s="39">
        <v>1</v>
      </c>
      <c r="B4" s="187" t="s">
        <v>131</v>
      </c>
    </row>
    <row r="5" spans="1:9" ht="31.5">
      <c r="A5" s="39">
        <v>2</v>
      </c>
      <c r="B5" s="187" t="s">
        <v>132</v>
      </c>
    </row>
    <row r="6" spans="1:9" ht="31.5">
      <c r="A6" s="39">
        <v>3</v>
      </c>
      <c r="B6" s="187" t="s">
        <v>133</v>
      </c>
    </row>
    <row r="7" spans="1:9" ht="31.5">
      <c r="A7" s="39">
        <v>4</v>
      </c>
      <c r="B7" s="187" t="s">
        <v>134</v>
      </c>
    </row>
    <row r="8" spans="1:9" ht="31.5">
      <c r="A8" s="39">
        <v>5</v>
      </c>
      <c r="B8" s="187" t="s">
        <v>135</v>
      </c>
    </row>
    <row r="9" spans="1:9" ht="31.5">
      <c r="A9" s="39">
        <v>6</v>
      </c>
      <c r="B9" s="187" t="s">
        <v>136</v>
      </c>
    </row>
    <row r="10" spans="1:9">
      <c r="A10" s="35"/>
      <c r="B10" s="36"/>
    </row>
    <row r="11" spans="1:9" ht="30">
      <c r="A11" s="41" t="s">
        <v>23</v>
      </c>
      <c r="B11" s="38" t="s">
        <v>137</v>
      </c>
    </row>
    <row r="12" spans="1:9" ht="15.75">
      <c r="A12" s="39">
        <v>1</v>
      </c>
      <c r="B12" s="187" t="s">
        <v>138</v>
      </c>
    </row>
    <row r="13" spans="1:9" ht="15.75">
      <c r="A13" s="39">
        <v>2</v>
      </c>
      <c r="B13" s="187" t="s">
        <v>139</v>
      </c>
    </row>
    <row r="14" spans="1:9" ht="31.5">
      <c r="A14" s="39">
        <v>3</v>
      </c>
      <c r="B14" s="187" t="s">
        <v>140</v>
      </c>
    </row>
    <row r="15" spans="1:9" ht="31.5">
      <c r="A15" s="39">
        <v>4</v>
      </c>
      <c r="B15" s="187" t="s">
        <v>141</v>
      </c>
      <c r="I15" s="42"/>
    </row>
    <row r="16" spans="1:9" ht="31.5">
      <c r="A16" s="39">
        <v>5</v>
      </c>
      <c r="B16" s="187" t="s">
        <v>142</v>
      </c>
    </row>
    <row r="17" spans="1:2" ht="31.5">
      <c r="A17" s="39">
        <v>6</v>
      </c>
      <c r="B17" s="187" t="s">
        <v>143</v>
      </c>
    </row>
    <row r="18" spans="1:2">
      <c r="A18" s="35"/>
      <c r="B18" s="36"/>
    </row>
    <row r="19" spans="1:2" ht="30">
      <c r="A19" s="41" t="s">
        <v>23</v>
      </c>
      <c r="B19" s="38" t="s">
        <v>144</v>
      </c>
    </row>
    <row r="20" spans="1:2" ht="31.5">
      <c r="A20" s="39">
        <v>1</v>
      </c>
      <c r="B20" s="187" t="s">
        <v>145</v>
      </c>
    </row>
    <row r="21" spans="1:2" ht="15.75">
      <c r="A21" s="39">
        <v>2</v>
      </c>
      <c r="B21" s="187" t="s">
        <v>146</v>
      </c>
    </row>
    <row r="22" spans="1:2" ht="31.5">
      <c r="A22" s="39">
        <v>3</v>
      </c>
      <c r="B22" s="187" t="s">
        <v>147</v>
      </c>
    </row>
    <row r="23" spans="1:2" ht="31.5">
      <c r="A23" s="39">
        <v>4</v>
      </c>
      <c r="B23" s="187" t="s">
        <v>148</v>
      </c>
    </row>
    <row r="24" spans="1:2" ht="31.5">
      <c r="A24" s="39">
        <v>5</v>
      </c>
      <c r="B24" s="187" t="s">
        <v>149</v>
      </c>
    </row>
    <row r="25" spans="1:2" ht="31.5">
      <c r="A25" s="39">
        <v>6</v>
      </c>
      <c r="B25" s="187" t="s">
        <v>150</v>
      </c>
    </row>
    <row r="26" spans="1:2"/>
    <row r="27" spans="1:2" ht="30" hidden="1">
      <c r="A27" s="41" t="s">
        <v>23</v>
      </c>
      <c r="B27" s="38"/>
    </row>
    <row r="28" spans="1:2" ht="15.75" hidden="1">
      <c r="A28" s="39">
        <v>1</v>
      </c>
      <c r="B28" s="187"/>
    </row>
    <row r="29" spans="1:2" ht="15.75" hidden="1">
      <c r="A29" s="39">
        <v>2</v>
      </c>
      <c r="B29" s="187"/>
    </row>
    <row r="30" spans="1:2" ht="15.75" hidden="1">
      <c r="A30" s="39">
        <v>3</v>
      </c>
      <c r="B30" s="187"/>
    </row>
    <row r="31" spans="1:2" ht="15.75" hidden="1">
      <c r="A31" s="39">
        <v>4</v>
      </c>
      <c r="B31" s="187"/>
    </row>
    <row r="32" spans="1:2" ht="15.75" hidden="1">
      <c r="A32" s="39">
        <v>5</v>
      </c>
      <c r="B32" s="187"/>
    </row>
    <row r="33" spans="1:2" ht="15.75" hidden="1">
      <c r="A33" s="39">
        <v>6</v>
      </c>
      <c r="B33" s="187"/>
    </row>
    <row r="34" spans="1:2" hidden="1"/>
    <row r="35" spans="1:2" ht="30" hidden="1">
      <c r="A35" s="41" t="s">
        <v>23</v>
      </c>
      <c r="B35" s="38"/>
    </row>
    <row r="36" spans="1:2" ht="15.75" hidden="1">
      <c r="A36" s="39">
        <v>1</v>
      </c>
      <c r="B36" s="187"/>
    </row>
    <row r="37" spans="1:2" ht="15.75" hidden="1">
      <c r="A37" s="39">
        <v>2</v>
      </c>
      <c r="B37" s="187"/>
    </row>
    <row r="38" spans="1:2" ht="15.75" hidden="1">
      <c r="A38" s="39">
        <v>3</v>
      </c>
      <c r="B38" s="187"/>
    </row>
    <row r="39" spans="1:2" ht="15.75" hidden="1">
      <c r="A39" s="39">
        <v>4</v>
      </c>
      <c r="B39" s="187"/>
    </row>
    <row r="40" spans="1:2" ht="15.75" hidden="1">
      <c r="A40" s="39">
        <v>5</v>
      </c>
      <c r="B40" s="187"/>
    </row>
    <row r="41" spans="1:2" ht="15.75" hidden="1">
      <c r="A41" s="39">
        <v>6</v>
      </c>
      <c r="B41" s="187"/>
    </row>
    <row r="42" spans="1:2" hidden="1"/>
    <row r="43" spans="1:2" ht="30" hidden="1">
      <c r="A43" s="41" t="s">
        <v>23</v>
      </c>
      <c r="B43" s="38"/>
    </row>
    <row r="44" spans="1:2" ht="15.75" hidden="1">
      <c r="A44" s="39">
        <v>1</v>
      </c>
      <c r="B44" s="187"/>
    </row>
    <row r="45" spans="1:2" ht="15.75" hidden="1">
      <c r="A45" s="39">
        <v>2</v>
      </c>
      <c r="B45" s="187"/>
    </row>
    <row r="46" spans="1:2" ht="15.75" hidden="1">
      <c r="A46" s="39">
        <v>3</v>
      </c>
      <c r="B46" s="187"/>
    </row>
    <row r="47" spans="1:2" ht="15.75" hidden="1">
      <c r="A47" s="39">
        <v>4</v>
      </c>
      <c r="B47" s="187"/>
    </row>
    <row r="48" spans="1:2" ht="15.75" hidden="1">
      <c r="A48" s="39">
        <v>5</v>
      </c>
      <c r="B48" s="187"/>
    </row>
    <row r="49" spans="1:2" ht="15.75" hidden="1">
      <c r="A49" s="194">
        <v>6</v>
      </c>
      <c r="B49" s="187"/>
    </row>
    <row r="50" spans="1:2" hidden="1">
      <c r="B50" s="191"/>
    </row>
    <row r="51" spans="1:2" ht="30" hidden="1">
      <c r="A51" s="192" t="s">
        <v>23</v>
      </c>
      <c r="B51" s="193">
        <v>7</v>
      </c>
    </row>
    <row r="52" spans="1:2" ht="15.75" hidden="1">
      <c r="A52" s="39">
        <v>1</v>
      </c>
      <c r="B52" s="187"/>
    </row>
    <row r="53" spans="1:2" ht="15.75" hidden="1">
      <c r="A53" s="39">
        <v>2</v>
      </c>
      <c r="B53" s="187"/>
    </row>
    <row r="54" spans="1:2" ht="15.75" hidden="1">
      <c r="A54" s="39">
        <v>3</v>
      </c>
      <c r="B54" s="187"/>
    </row>
    <row r="55" spans="1:2" ht="15.75" hidden="1">
      <c r="A55" s="39">
        <v>4</v>
      </c>
      <c r="B55" s="187"/>
    </row>
    <row r="56" spans="1:2" ht="15.75" hidden="1">
      <c r="A56" s="39">
        <v>5</v>
      </c>
      <c r="B56" s="187"/>
    </row>
    <row r="57" spans="1:2" ht="15.75" hidden="1">
      <c r="A57" s="39">
        <v>6</v>
      </c>
      <c r="B57" s="187"/>
    </row>
    <row r="58" spans="1:2" hidden="1"/>
    <row r="59" spans="1:2" ht="30" hidden="1">
      <c r="A59" s="41" t="s">
        <v>23</v>
      </c>
      <c r="B59" s="38">
        <v>8</v>
      </c>
    </row>
    <row r="60" spans="1:2" ht="15.75" hidden="1">
      <c r="A60" s="39">
        <v>1</v>
      </c>
      <c r="B60" s="187"/>
    </row>
    <row r="61" spans="1:2" ht="15.75" hidden="1">
      <c r="A61" s="39">
        <v>2</v>
      </c>
      <c r="B61" s="187"/>
    </row>
    <row r="62" spans="1:2" ht="15.75" hidden="1">
      <c r="A62" s="39">
        <v>3</v>
      </c>
      <c r="B62" s="187"/>
    </row>
    <row r="63" spans="1:2" ht="15.75" hidden="1">
      <c r="A63" s="39">
        <v>4</v>
      </c>
      <c r="B63" s="187"/>
    </row>
    <row r="64" spans="1:2" ht="15.75" hidden="1">
      <c r="A64" s="39">
        <v>5</v>
      </c>
      <c r="B64" s="187"/>
    </row>
    <row r="65" spans="1:2" ht="15.75" hidden="1">
      <c r="A65" s="39">
        <v>6</v>
      </c>
      <c r="B65" s="187"/>
    </row>
    <row r="66" spans="1:2" hidden="1"/>
    <row r="67" spans="1:2" ht="30" hidden="1">
      <c r="A67" s="41" t="s">
        <v>23</v>
      </c>
      <c r="B67" s="38">
        <v>9</v>
      </c>
    </row>
    <row r="68" spans="1:2" ht="15.75" hidden="1">
      <c r="A68" s="39">
        <v>1</v>
      </c>
      <c r="B68" s="187"/>
    </row>
    <row r="69" spans="1:2" ht="15.75" hidden="1">
      <c r="A69" s="39">
        <v>2</v>
      </c>
      <c r="B69" s="187"/>
    </row>
    <row r="70" spans="1:2" ht="15.75" hidden="1">
      <c r="A70" s="39">
        <v>3</v>
      </c>
      <c r="B70" s="187"/>
    </row>
    <row r="71" spans="1:2" ht="15.75" hidden="1">
      <c r="A71" s="39">
        <v>4</v>
      </c>
      <c r="B71" s="187"/>
    </row>
    <row r="72" spans="1:2" ht="15.75" hidden="1">
      <c r="A72" s="39">
        <v>5</v>
      </c>
      <c r="B72" s="187"/>
    </row>
    <row r="73" spans="1:2" ht="15.75" hidden="1">
      <c r="A73" s="39">
        <v>6</v>
      </c>
      <c r="B73" s="187"/>
    </row>
    <row r="74" spans="1:2" hidden="1">
      <c r="B74" s="43"/>
    </row>
    <row r="75" spans="1:2" ht="30" hidden="1">
      <c r="A75" s="41" t="s">
        <v>23</v>
      </c>
      <c r="B75" s="38">
        <v>10</v>
      </c>
    </row>
    <row r="76" spans="1:2" ht="15.75" hidden="1">
      <c r="A76" s="39">
        <v>1</v>
      </c>
      <c r="B76" s="188"/>
    </row>
    <row r="77" spans="1:2" ht="15.75" hidden="1">
      <c r="A77" s="39">
        <v>2</v>
      </c>
      <c r="B77" s="188"/>
    </row>
    <row r="78" spans="1:2" ht="15.75" hidden="1">
      <c r="A78" s="39">
        <v>3</v>
      </c>
      <c r="B78" s="188"/>
    </row>
    <row r="79" spans="1:2" ht="15.75" hidden="1">
      <c r="A79" s="39">
        <v>4</v>
      </c>
      <c r="B79" s="188"/>
    </row>
    <row r="80" spans="1:2" ht="15.75" hidden="1">
      <c r="A80" s="39">
        <v>5</v>
      </c>
      <c r="B80" s="188"/>
    </row>
    <row r="81" spans="1:2" ht="15.75" hidden="1">
      <c r="A81" s="39">
        <v>6</v>
      </c>
      <c r="B81" s="188"/>
    </row>
    <row r="82" spans="1:2" hidden="1"/>
    <row r="83" spans="1:2" ht="30" hidden="1">
      <c r="A83" s="41" t="s">
        <v>23</v>
      </c>
      <c r="B83" s="38"/>
    </row>
    <row r="84" spans="1:2" hidden="1">
      <c r="A84" s="39">
        <v>1</v>
      </c>
      <c r="B84" s="40"/>
    </row>
    <row r="85" spans="1:2" hidden="1">
      <c r="A85" s="39">
        <v>2</v>
      </c>
      <c r="B85" s="40"/>
    </row>
    <row r="86" spans="1:2" hidden="1">
      <c r="A86" s="39">
        <v>3</v>
      </c>
      <c r="B86" s="40"/>
    </row>
    <row r="87" spans="1:2" hidden="1">
      <c r="A87" s="39">
        <v>4</v>
      </c>
      <c r="B87" s="40"/>
    </row>
    <row r="88" spans="1:2" hidden="1">
      <c r="A88" s="39">
        <v>5</v>
      </c>
      <c r="B88" s="40"/>
    </row>
    <row r="89" spans="1:2" hidden="1">
      <c r="A89" s="39">
        <v>6</v>
      </c>
      <c r="B89" s="40"/>
    </row>
    <row r="90" spans="1:2" hidden="1"/>
    <row r="91" spans="1:2" ht="30" hidden="1">
      <c r="A91" s="41" t="s">
        <v>23</v>
      </c>
      <c r="B91" s="38"/>
    </row>
    <row r="92" spans="1:2" hidden="1">
      <c r="A92" s="39">
        <v>1</v>
      </c>
      <c r="B92" s="40"/>
    </row>
    <row r="93" spans="1:2" hidden="1">
      <c r="A93" s="39">
        <v>2</v>
      </c>
      <c r="B93" s="40"/>
    </row>
    <row r="94" spans="1:2" hidden="1">
      <c r="A94" s="39">
        <v>3</v>
      </c>
      <c r="B94" s="40"/>
    </row>
    <row r="95" spans="1:2" hidden="1">
      <c r="A95" s="39">
        <v>4</v>
      </c>
      <c r="B95" s="40"/>
    </row>
    <row r="96" spans="1:2" hidden="1">
      <c r="A96" s="39">
        <v>5</v>
      </c>
      <c r="B96" s="40"/>
    </row>
    <row r="97" spans="1:2" hidden="1">
      <c r="A97" s="39">
        <v>6</v>
      </c>
      <c r="B97" s="40"/>
    </row>
    <row r="98" spans="1:2" hidden="1">
      <c r="B98" s="43"/>
    </row>
    <row r="99" spans="1:2" ht="30" hidden="1">
      <c r="A99" s="41" t="s">
        <v>23</v>
      </c>
      <c r="B99" s="44"/>
    </row>
    <row r="100" spans="1:2" hidden="1">
      <c r="A100" s="39">
        <v>1</v>
      </c>
      <c r="B100" s="45"/>
    </row>
    <row r="101" spans="1:2" hidden="1">
      <c r="A101" s="39">
        <v>2</v>
      </c>
      <c r="B101" s="45"/>
    </row>
    <row r="102" spans="1:2" hidden="1">
      <c r="A102" s="39">
        <v>3</v>
      </c>
      <c r="B102" s="45"/>
    </row>
    <row r="103" spans="1:2" hidden="1">
      <c r="A103" s="39">
        <v>4</v>
      </c>
      <c r="B103" s="45"/>
    </row>
    <row r="104" spans="1:2" hidden="1">
      <c r="A104" s="39">
        <v>5</v>
      </c>
      <c r="B104" s="45"/>
    </row>
    <row r="105" spans="1:2" hidden="1">
      <c r="A105" s="39">
        <v>6</v>
      </c>
      <c r="B105" s="45"/>
    </row>
    <row r="106" spans="1:2" hidden="1">
      <c r="B106" s="43"/>
    </row>
    <row r="107" spans="1:2" ht="30" hidden="1">
      <c r="A107" s="41" t="s">
        <v>23</v>
      </c>
      <c r="B107" s="44"/>
    </row>
    <row r="108" spans="1:2" hidden="1">
      <c r="A108" s="39">
        <v>1</v>
      </c>
      <c r="B108" s="45"/>
    </row>
    <row r="109" spans="1:2" hidden="1">
      <c r="A109" s="39">
        <v>2</v>
      </c>
      <c r="B109" s="45"/>
    </row>
    <row r="110" spans="1:2" hidden="1">
      <c r="A110" s="39">
        <v>3</v>
      </c>
      <c r="B110" s="45"/>
    </row>
    <row r="111" spans="1:2" hidden="1">
      <c r="A111" s="39">
        <v>4</v>
      </c>
      <c r="B111" s="45"/>
    </row>
    <row r="112" spans="1:2" hidden="1">
      <c r="A112" s="39">
        <v>5</v>
      </c>
      <c r="B112" s="45"/>
    </row>
    <row r="113" spans="1:2" hidden="1">
      <c r="A113" s="39">
        <v>6</v>
      </c>
      <c r="B113" s="45"/>
    </row>
    <row r="114" spans="1:2" hidden="1">
      <c r="B114" s="43"/>
    </row>
    <row r="115" spans="1:2" ht="30" hidden="1">
      <c r="A115" s="41" t="s">
        <v>23</v>
      </c>
      <c r="B115" s="44"/>
    </row>
    <row r="116" spans="1:2" hidden="1">
      <c r="A116" s="39">
        <v>1</v>
      </c>
      <c r="B116" s="45"/>
    </row>
    <row r="117" spans="1:2" hidden="1">
      <c r="A117" s="39">
        <v>2</v>
      </c>
      <c r="B117" s="45"/>
    </row>
    <row r="118" spans="1:2" hidden="1">
      <c r="A118" s="39">
        <v>3</v>
      </c>
      <c r="B118" s="45"/>
    </row>
    <row r="119" spans="1:2" hidden="1">
      <c r="A119" s="39">
        <v>4</v>
      </c>
      <c r="B119" s="45"/>
    </row>
    <row r="120" spans="1:2" hidden="1">
      <c r="A120" s="39">
        <v>5</v>
      </c>
      <c r="B120" s="45"/>
    </row>
    <row r="121" spans="1:2" hidden="1">
      <c r="A121" s="39">
        <v>6</v>
      </c>
      <c r="B121" s="45"/>
    </row>
    <row r="122" spans="1:2" hidden="1">
      <c r="B122" s="43"/>
    </row>
    <row r="123" spans="1:2" ht="30" hidden="1">
      <c r="A123" s="41" t="s">
        <v>23</v>
      </c>
      <c r="B123" s="44"/>
    </row>
    <row r="124" spans="1:2" hidden="1">
      <c r="A124" s="39">
        <v>1</v>
      </c>
      <c r="B124" s="45"/>
    </row>
    <row r="125" spans="1:2" hidden="1">
      <c r="A125" s="39">
        <v>2</v>
      </c>
      <c r="B125" s="45"/>
    </row>
    <row r="126" spans="1:2" hidden="1">
      <c r="A126" s="39">
        <v>3</v>
      </c>
      <c r="B126" s="45"/>
    </row>
    <row r="127" spans="1:2" hidden="1">
      <c r="A127" s="39">
        <v>4</v>
      </c>
      <c r="B127" s="45"/>
    </row>
    <row r="128" spans="1:2" hidden="1">
      <c r="A128" s="39">
        <v>5</v>
      </c>
      <c r="B128" s="45"/>
    </row>
    <row r="129" spans="1:2" hidden="1">
      <c r="A129" s="39">
        <v>6</v>
      </c>
      <c r="B129" s="45"/>
    </row>
    <row r="130" spans="1:2" hidden="1">
      <c r="B130" s="43"/>
    </row>
    <row r="131" spans="1:2" ht="30" hidden="1">
      <c r="A131" s="41" t="s">
        <v>23</v>
      </c>
      <c r="B131" s="44"/>
    </row>
    <row r="132" spans="1:2" hidden="1">
      <c r="A132" s="39">
        <v>1</v>
      </c>
      <c r="B132" s="45"/>
    </row>
    <row r="133" spans="1:2" hidden="1">
      <c r="A133" s="39">
        <v>2</v>
      </c>
      <c r="B133" s="45"/>
    </row>
    <row r="134" spans="1:2" hidden="1">
      <c r="A134" s="39">
        <v>3</v>
      </c>
      <c r="B134" s="45"/>
    </row>
    <row r="135" spans="1:2" hidden="1">
      <c r="A135" s="39">
        <v>4</v>
      </c>
      <c r="B135" s="45"/>
    </row>
    <row r="136" spans="1:2" hidden="1">
      <c r="A136" s="39">
        <v>5</v>
      </c>
      <c r="B136" s="45"/>
    </row>
    <row r="137" spans="1:2" hidden="1">
      <c r="A137" s="39">
        <v>6</v>
      </c>
      <c r="B137" s="45"/>
    </row>
    <row r="138" spans="1:2" hidden="1">
      <c r="B138" s="43"/>
    </row>
    <row r="139" spans="1:2" ht="30" hidden="1">
      <c r="A139" s="41" t="s">
        <v>23</v>
      </c>
      <c r="B139" s="44"/>
    </row>
    <row r="140" spans="1:2" hidden="1">
      <c r="A140" s="39">
        <v>1</v>
      </c>
      <c r="B140" s="45"/>
    </row>
    <row r="141" spans="1:2" hidden="1">
      <c r="A141" s="39">
        <v>2</v>
      </c>
      <c r="B141" s="45"/>
    </row>
    <row r="142" spans="1:2" hidden="1">
      <c r="A142" s="39">
        <v>3</v>
      </c>
      <c r="B142" s="45"/>
    </row>
    <row r="143" spans="1:2" hidden="1">
      <c r="A143" s="39">
        <v>4</v>
      </c>
      <c r="B143" s="45"/>
    </row>
    <row r="144" spans="1:2" hidden="1">
      <c r="A144" s="39">
        <v>5</v>
      </c>
      <c r="B144" s="45"/>
    </row>
    <row r="145" spans="1:2" hidden="1">
      <c r="A145" s="39">
        <v>6</v>
      </c>
      <c r="B145" s="45"/>
    </row>
    <row r="146" spans="1:2" hidden="1">
      <c r="B146" s="43"/>
    </row>
    <row r="147" spans="1:2" ht="30" hidden="1">
      <c r="A147" s="41" t="s">
        <v>23</v>
      </c>
      <c r="B147" s="38"/>
    </row>
    <row r="148" spans="1:2" ht="15.75" hidden="1">
      <c r="A148" s="39">
        <v>1</v>
      </c>
      <c r="B148" s="187"/>
    </row>
    <row r="149" spans="1:2" ht="15.75" hidden="1">
      <c r="A149" s="39">
        <v>2</v>
      </c>
      <c r="B149" s="187"/>
    </row>
    <row r="150" spans="1:2" ht="15.75" hidden="1">
      <c r="A150" s="39">
        <v>3</v>
      </c>
      <c r="B150" s="187"/>
    </row>
    <row r="151" spans="1:2" ht="15.75" hidden="1">
      <c r="A151" s="39">
        <v>4</v>
      </c>
      <c r="B151" s="187"/>
    </row>
    <row r="152" spans="1:2" ht="15.75" hidden="1">
      <c r="A152" s="39">
        <v>5</v>
      </c>
      <c r="B152" s="187"/>
    </row>
    <row r="153" spans="1:2" ht="15.75" hidden="1">
      <c r="A153" s="39">
        <v>6</v>
      </c>
      <c r="B153" s="187"/>
    </row>
    <row r="154" spans="1:2" hidden="1">
      <c r="B154" s="43"/>
    </row>
    <row r="155" spans="1:2" ht="30" hidden="1">
      <c r="A155" s="41" t="s">
        <v>23</v>
      </c>
      <c r="B155" s="38"/>
    </row>
    <row r="156" spans="1:2" ht="15.75" hidden="1">
      <c r="A156" s="39">
        <v>1</v>
      </c>
      <c r="B156" s="188"/>
    </row>
    <row r="157" spans="1:2" ht="15.75" hidden="1">
      <c r="A157" s="39">
        <v>2</v>
      </c>
      <c r="B157" s="188"/>
    </row>
    <row r="158" spans="1:2" ht="15.75" hidden="1">
      <c r="A158" s="39">
        <v>3</v>
      </c>
      <c r="B158" s="188"/>
    </row>
    <row r="159" spans="1:2" ht="15.75" hidden="1">
      <c r="A159" s="39">
        <v>4</v>
      </c>
      <c r="B159" s="188"/>
    </row>
    <row r="160" spans="1:2" ht="15.75" hidden="1">
      <c r="A160" s="39">
        <v>5</v>
      </c>
      <c r="B160" s="188"/>
    </row>
    <row r="161" spans="1:2" ht="15.75" hidden="1">
      <c r="A161" s="39">
        <v>6</v>
      </c>
      <c r="B161" s="188"/>
    </row>
    <row r="162" spans="1:2" hidden="1">
      <c r="B162" s="43"/>
    </row>
    <row r="163" spans="1:2" ht="15" hidden="1">
      <c r="A163" s="46" t="s">
        <v>23</v>
      </c>
      <c r="B163" s="44"/>
    </row>
    <row r="164" spans="1:2" hidden="1">
      <c r="A164" s="39">
        <v>1</v>
      </c>
      <c r="B164" s="45"/>
    </row>
    <row r="165" spans="1:2" hidden="1">
      <c r="A165" s="39">
        <v>2</v>
      </c>
      <c r="B165" s="45"/>
    </row>
    <row r="166" spans="1:2" hidden="1">
      <c r="A166" s="39">
        <v>3</v>
      </c>
      <c r="B166" s="45"/>
    </row>
    <row r="167" spans="1:2" hidden="1">
      <c r="A167" s="39">
        <v>4</v>
      </c>
      <c r="B167" s="45"/>
    </row>
    <row r="168" spans="1:2" hidden="1">
      <c r="A168" s="39">
        <v>5</v>
      </c>
      <c r="B168" s="45"/>
    </row>
    <row r="169" spans="1:2" hidden="1">
      <c r="A169" s="39">
        <v>6</v>
      </c>
      <c r="B169" s="45"/>
    </row>
    <row r="170" spans="1:2" hidden="1">
      <c r="B170" s="43"/>
    </row>
    <row r="171" spans="1:2" ht="15" hidden="1">
      <c r="A171" s="46" t="s">
        <v>23</v>
      </c>
      <c r="B171" s="44"/>
    </row>
    <row r="172" spans="1:2" hidden="1">
      <c r="A172" s="39">
        <v>1</v>
      </c>
      <c r="B172" s="45"/>
    </row>
    <row r="173" spans="1:2" hidden="1">
      <c r="A173" s="39">
        <v>2</v>
      </c>
      <c r="B173" s="45"/>
    </row>
    <row r="174" spans="1:2" hidden="1">
      <c r="A174" s="39">
        <v>3</v>
      </c>
      <c r="B174" s="45"/>
    </row>
    <row r="175" spans="1:2" hidden="1">
      <c r="A175" s="39">
        <v>4</v>
      </c>
      <c r="B175" s="45"/>
    </row>
    <row r="176" spans="1:2" hidden="1">
      <c r="A176" s="39">
        <v>5</v>
      </c>
      <c r="B176" s="45"/>
    </row>
    <row r="177" spans="1:2" hidden="1">
      <c r="A177" s="39">
        <v>6</v>
      </c>
      <c r="B177" s="45"/>
    </row>
    <row r="178" spans="1:2" hidden="1">
      <c r="B178" s="43"/>
    </row>
    <row r="179" spans="1:2" ht="15" hidden="1">
      <c r="A179" s="46" t="s">
        <v>23</v>
      </c>
      <c r="B179" s="44"/>
    </row>
    <row r="180" spans="1:2" hidden="1">
      <c r="A180" s="39">
        <v>1</v>
      </c>
      <c r="B180" s="45"/>
    </row>
    <row r="181" spans="1:2" hidden="1">
      <c r="A181" s="39">
        <v>2</v>
      </c>
      <c r="B181" s="45"/>
    </row>
    <row r="182" spans="1:2" hidden="1">
      <c r="A182" s="39">
        <v>3</v>
      </c>
      <c r="B182" s="45"/>
    </row>
    <row r="183" spans="1:2" hidden="1">
      <c r="A183" s="39">
        <v>4</v>
      </c>
      <c r="B183" s="45"/>
    </row>
    <row r="184" spans="1:2" hidden="1">
      <c r="A184" s="39">
        <v>5</v>
      </c>
      <c r="B184" s="45"/>
    </row>
    <row r="185" spans="1:2" hidden="1">
      <c r="A185" s="39">
        <v>6</v>
      </c>
      <c r="B185" s="45"/>
    </row>
    <row r="186" spans="1:2" hidden="1">
      <c r="B186" s="43"/>
    </row>
    <row r="187" spans="1:2" ht="15" hidden="1">
      <c r="A187" s="46" t="s">
        <v>23</v>
      </c>
      <c r="B187" s="44"/>
    </row>
    <row r="188" spans="1:2" hidden="1">
      <c r="A188" s="39">
        <v>1</v>
      </c>
      <c r="B188" s="45"/>
    </row>
    <row r="189" spans="1:2" hidden="1">
      <c r="A189" s="39">
        <v>2</v>
      </c>
      <c r="B189" s="45"/>
    </row>
    <row r="190" spans="1:2" hidden="1">
      <c r="A190" s="39">
        <v>3</v>
      </c>
      <c r="B190" s="45"/>
    </row>
    <row r="191" spans="1:2" hidden="1">
      <c r="A191" s="39">
        <v>4</v>
      </c>
      <c r="B191" s="45"/>
    </row>
    <row r="192" spans="1:2" hidden="1">
      <c r="A192" s="39">
        <v>5</v>
      </c>
      <c r="B192" s="45"/>
    </row>
    <row r="193" spans="1:2" hidden="1">
      <c r="A193" s="39">
        <v>6</v>
      </c>
      <c r="B193" s="45"/>
    </row>
    <row r="194" spans="1:2" hidden="1"/>
    <row r="195" spans="1:2" ht="15" hidden="1">
      <c r="A195" s="46" t="s">
        <v>23</v>
      </c>
      <c r="B195" s="44"/>
    </row>
    <row r="196" spans="1:2" hidden="1">
      <c r="A196" s="39">
        <v>1</v>
      </c>
      <c r="B196" s="45"/>
    </row>
    <row r="197" spans="1:2" hidden="1">
      <c r="A197" s="39">
        <v>2</v>
      </c>
      <c r="B197" s="45"/>
    </row>
    <row r="198" spans="1:2" hidden="1">
      <c r="A198" s="39">
        <v>3</v>
      </c>
      <c r="B198" s="45"/>
    </row>
    <row r="199" spans="1:2" hidden="1">
      <c r="A199" s="39">
        <v>4</v>
      </c>
      <c r="B199" s="45"/>
    </row>
    <row r="200" spans="1:2" hidden="1">
      <c r="A200" s="39">
        <v>5</v>
      </c>
      <c r="B200" s="45"/>
    </row>
    <row r="201" spans="1:2" hidden="1">
      <c r="A201" s="39">
        <v>6</v>
      </c>
      <c r="B201" s="45"/>
    </row>
    <row r="202" spans="1:2" hidden="1"/>
    <row r="203" spans="1:2" ht="30">
      <c r="A203" s="41" t="s">
        <v>23</v>
      </c>
      <c r="B203" s="178" t="s">
        <v>45</v>
      </c>
    </row>
    <row r="204" spans="1:2" ht="31.5">
      <c r="A204" s="39">
        <v>1</v>
      </c>
      <c r="B204" s="189" t="s">
        <v>151</v>
      </c>
    </row>
    <row r="205" spans="1:2" ht="31.5">
      <c r="A205" s="39">
        <v>2</v>
      </c>
      <c r="B205" s="189" t="s">
        <v>152</v>
      </c>
    </row>
    <row r="206" spans="1:2" ht="31.5">
      <c r="A206" s="39">
        <v>3</v>
      </c>
      <c r="B206" s="189" t="s">
        <v>153</v>
      </c>
    </row>
    <row r="207" spans="1:2" ht="31.5">
      <c r="A207" s="39">
        <v>4</v>
      </c>
      <c r="B207" s="189" t="s">
        <v>154</v>
      </c>
    </row>
    <row r="208" spans="1:2" ht="31.5">
      <c r="A208" s="39">
        <v>5</v>
      </c>
      <c r="B208" s="189" t="s">
        <v>155</v>
      </c>
    </row>
    <row r="209" spans="1:2" ht="31.5">
      <c r="A209" s="39">
        <v>6</v>
      </c>
      <c r="B209" s="189" t="s">
        <v>156</v>
      </c>
    </row>
    <row r="210" spans="1:2"/>
    <row r="211" spans="1:2"/>
    <row r="212" spans="1:2"/>
    <row r="213" spans="1:2"/>
    <row r="214" spans="1:2"/>
    <row r="215" spans="1:2"/>
    <row r="216" spans="1:2"/>
    <row r="217" spans="1:2"/>
    <row r="218" spans="1:2"/>
    <row r="219" spans="1:2"/>
    <row r="220" spans="1:2"/>
    <row r="221" spans="1:2"/>
    <row r="222" spans="1:2"/>
    <row r="223" spans="1:2"/>
    <row r="224" spans="1: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sheetProtection algorithmName="SHA-512" hashValue="eOzycsOTkAuYPjjgvBcmBMirTtXh5ikKiL+qdsLdpqhDAmwrLtdfJIgeeBpDnLDCzfNycX7ussUO6ztl/xDc9Q==" saltValue="FUXmP314XPv/fZAVf83Hvg==" spinCount="100000" sheet="1" objects="1" scenarios="1"/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7"/>
  <sheetViews>
    <sheetView showGridLines="0" zoomScale="80" zoomScaleNormal="80" zoomScaleSheetLayoutView="70" workbookViewId="0">
      <selection activeCell="P23" sqref="P23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52" t="str">
        <f>'REKOD PRESTASI MURID'!A7</f>
        <v>AL-LUGHAH AL-'ARABIAH AL-MU'ASIRAH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</row>
    <row r="2" spans="1:23" ht="15.95" customHeight="1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23" ht="15.95" customHeight="1">
      <c r="A3" s="175"/>
      <c r="B3" s="175"/>
      <c r="C3" s="175"/>
      <c r="D3" s="175"/>
      <c r="E3" s="175"/>
      <c r="F3" s="175"/>
      <c r="G3" s="177" t="s">
        <v>73</v>
      </c>
      <c r="H3" s="176" t="str">
        <f>'REKOD PRESTASI MURID'!D1</f>
        <v xml:space="preserve">SMK BUKIT EMAS </v>
      </c>
      <c r="I3" s="176"/>
      <c r="J3" s="175"/>
      <c r="K3" s="175"/>
      <c r="L3" s="177" t="s">
        <v>74</v>
      </c>
      <c r="M3" s="176" t="str">
        <f>'REKOD PRESTASI MURID'!D6</f>
        <v>US. AZMIR ALIM</v>
      </c>
      <c r="N3" s="175"/>
      <c r="O3" s="175"/>
      <c r="P3" s="175"/>
      <c r="Q3" s="175"/>
    </row>
    <row r="4" spans="1:23" ht="15.95" customHeight="1">
      <c r="A4" s="175"/>
      <c r="B4" s="175"/>
      <c r="C4" s="175"/>
      <c r="D4" s="175"/>
      <c r="E4" s="175"/>
      <c r="F4" s="175"/>
      <c r="G4" s="177" t="s">
        <v>111</v>
      </c>
      <c r="H4" s="176" t="str">
        <f>'REKOD PRESTASI MURID'!D7</f>
        <v>2 EHSAN</v>
      </c>
      <c r="I4" s="176"/>
      <c r="J4" s="175"/>
      <c r="K4" s="175"/>
      <c r="L4" s="175"/>
      <c r="M4" s="175"/>
      <c r="N4" s="175"/>
      <c r="O4" s="175"/>
      <c r="P4" s="175"/>
      <c r="Q4" s="175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>
      <c r="A6" s="4"/>
      <c r="B6" s="5" t="str">
        <f>'REKOD PRESTASI MURID'!E11</f>
        <v>KEMAHIRAN MENDENGAR DAN BERTUTUR</v>
      </c>
      <c r="C6" s="6"/>
      <c r="D6" s="6"/>
      <c r="E6" s="6"/>
      <c r="F6" s="6"/>
      <c r="G6" s="6"/>
      <c r="H6" s="7"/>
      <c r="I6" s="4"/>
      <c r="J6" s="5" t="str">
        <f>'REKOD PRESTASI MURID'!F11</f>
        <v>KEMAHIRAN MEMBACA</v>
      </c>
      <c r="K6" s="6"/>
      <c r="L6" s="6"/>
      <c r="M6" s="6"/>
      <c r="N6" s="6"/>
      <c r="O6" s="6"/>
      <c r="P6" s="7"/>
      <c r="Q6" s="6"/>
    </row>
    <row r="7" spans="1:23">
      <c r="A7" s="8"/>
      <c r="B7" s="9" t="s">
        <v>23</v>
      </c>
      <c r="C7" s="10" t="s">
        <v>28</v>
      </c>
      <c r="D7" s="10" t="s">
        <v>29</v>
      </c>
      <c r="E7" s="10" t="s">
        <v>30</v>
      </c>
      <c r="F7" s="10" t="s">
        <v>70</v>
      </c>
      <c r="G7" s="10" t="s">
        <v>71</v>
      </c>
      <c r="H7" s="10" t="s">
        <v>72</v>
      </c>
      <c r="I7" s="8"/>
      <c r="J7" s="9" t="s">
        <v>23</v>
      </c>
      <c r="K7" s="10" t="s">
        <v>28</v>
      </c>
      <c r="L7" s="10" t="s">
        <v>29</v>
      </c>
      <c r="M7" s="10" t="s">
        <v>30</v>
      </c>
      <c r="N7" s="10" t="s">
        <v>70</v>
      </c>
      <c r="O7" s="10" t="s">
        <v>71</v>
      </c>
      <c r="P7" s="10" t="s">
        <v>72</v>
      </c>
      <c r="Q7" s="8"/>
    </row>
    <row r="8" spans="1:23">
      <c r="A8" s="8"/>
      <c r="B8" s="11" t="s">
        <v>34</v>
      </c>
      <c r="C8" s="11">
        <f>COUNTIF('REKOD PRESTASI MURID'!$E$12:$E$65,1)</f>
        <v>0</v>
      </c>
      <c r="D8" s="11">
        <f>COUNTIF('REKOD PRESTASI MURID'!$E$12:$E$65,2)</f>
        <v>0</v>
      </c>
      <c r="E8" s="11">
        <f>COUNTIF('REKOD PRESTASI MURID'!$E$12:$E$65,3)</f>
        <v>0</v>
      </c>
      <c r="F8" s="11">
        <f>COUNTIF('REKOD PRESTASI MURID'!$E$12:$E$65,4)</f>
        <v>0</v>
      </c>
      <c r="G8" s="11">
        <f>COUNTIF('REKOD PRESTASI MURID'!$E$12:$E$65,5)</f>
        <v>6</v>
      </c>
      <c r="H8" s="11">
        <f>COUNTIF('REKOD PRESTASI MURID'!$E$12:$E$65,6)</f>
        <v>24</v>
      </c>
      <c r="I8" s="8"/>
      <c r="J8" s="11" t="s">
        <v>34</v>
      </c>
      <c r="K8" s="11">
        <f>COUNTIF('REKOD PRESTASI MURID'!$F$12:$F$65,1)</f>
        <v>0</v>
      </c>
      <c r="L8" s="11">
        <f>COUNTIF('REKOD PRESTASI MURID'!$F$12:$F$65,2)</f>
        <v>0</v>
      </c>
      <c r="M8" s="11">
        <f>COUNTIF('REKOD PRESTASI MURID'!$F$12:$F$65,3)</f>
        <v>5</v>
      </c>
      <c r="N8" s="11">
        <f>COUNTIF('REKOD PRESTASI MURID'!$F$12:$F$65,4)</f>
        <v>15</v>
      </c>
      <c r="O8" s="11">
        <f>COUNTIF('REKOD PRESTASI MURID'!$F$12:$F$65,5)</f>
        <v>5</v>
      </c>
      <c r="P8" s="11">
        <f>COUNTIF('REKOD PRESTASI MURID'!$F$12:$F$65,6)</f>
        <v>5</v>
      </c>
      <c r="Q8" s="8"/>
    </row>
    <row r="9" spans="1:2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>
      <c r="A21" s="8"/>
      <c r="B21" s="12"/>
      <c r="C21" s="13"/>
      <c r="D21" s="14"/>
      <c r="E21" s="14"/>
      <c r="F21" s="15" t="s">
        <v>35</v>
      </c>
      <c r="G21" s="16">
        <f>SUM(C8:H8)</f>
        <v>30</v>
      </c>
      <c r="H21" s="15" t="s">
        <v>36</v>
      </c>
      <c r="I21" s="8"/>
      <c r="J21" s="8"/>
      <c r="K21" s="8"/>
      <c r="L21" s="8"/>
      <c r="M21" s="8"/>
      <c r="N21" s="15" t="s">
        <v>35</v>
      </c>
      <c r="O21" s="16">
        <f>SUM(K8:P8)</f>
        <v>30</v>
      </c>
      <c r="P21" s="15" t="s">
        <v>36</v>
      </c>
      <c r="Q21" s="8"/>
    </row>
    <row r="22" spans="1:17" ht="15.95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>
      <c r="A24" s="4"/>
      <c r="B24" s="5" t="str">
        <f>'REKOD PRESTASI MURID'!G11</f>
        <v>KEMAHIRAN
MENULIS</v>
      </c>
      <c r="C24" s="18"/>
      <c r="D24" s="18"/>
      <c r="E24" s="18"/>
      <c r="F24" s="18"/>
      <c r="G24" s="18"/>
      <c r="H24" s="7"/>
      <c r="I24" s="4"/>
      <c r="J24" s="28" t="s">
        <v>10</v>
      </c>
      <c r="K24" s="29"/>
      <c r="L24" s="29"/>
      <c r="M24" s="29"/>
      <c r="N24" s="29"/>
      <c r="O24" s="29"/>
      <c r="P24" s="30"/>
      <c r="Q24" s="6"/>
    </row>
    <row r="25" spans="1:17">
      <c r="A25" s="8"/>
      <c r="B25" s="9" t="s">
        <v>23</v>
      </c>
      <c r="C25" s="10" t="s">
        <v>28</v>
      </c>
      <c r="D25" s="10" t="s">
        <v>29</v>
      </c>
      <c r="E25" s="10" t="s">
        <v>30</v>
      </c>
      <c r="F25" s="10" t="s">
        <v>70</v>
      </c>
      <c r="G25" s="10" t="s">
        <v>71</v>
      </c>
      <c r="H25" s="10" t="s">
        <v>72</v>
      </c>
      <c r="I25" s="8"/>
      <c r="J25" s="9" t="s">
        <v>23</v>
      </c>
      <c r="K25" s="10" t="s">
        <v>28</v>
      </c>
      <c r="L25" s="10" t="s">
        <v>29</v>
      </c>
      <c r="M25" s="10" t="s">
        <v>30</v>
      </c>
      <c r="N25" s="10" t="s">
        <v>31</v>
      </c>
      <c r="O25" s="10" t="s">
        <v>32</v>
      </c>
      <c r="P25" s="10" t="s">
        <v>33</v>
      </c>
      <c r="Q25" s="8"/>
    </row>
    <row r="26" spans="1:17">
      <c r="A26" s="8"/>
      <c r="B26" s="11" t="s">
        <v>34</v>
      </c>
      <c r="C26" s="11">
        <f>COUNTIF('REKOD PRESTASI MURID'!$G$12:$G$65,1)</f>
        <v>0</v>
      </c>
      <c r="D26" s="11">
        <f>COUNTIF('REKOD PRESTASI MURID'!$G$12:$G$65,2)</f>
        <v>0</v>
      </c>
      <c r="E26" s="11">
        <f>COUNTIF('REKOD PRESTASI MURID'!$G$12:$G$65,3)</f>
        <v>5</v>
      </c>
      <c r="F26" s="11">
        <f>COUNTIF('REKOD PRESTASI MURID'!$G$12:$G$65,4)</f>
        <v>4</v>
      </c>
      <c r="G26" s="11">
        <f>COUNTIF('REKOD PRESTASI MURID'!$G$12:$G$65,5)</f>
        <v>16</v>
      </c>
      <c r="H26" s="11">
        <f>COUNTIF('REKOD PRESTASI MURID'!$G$12:$G$65,6)</f>
        <v>5</v>
      </c>
      <c r="I26" s="8"/>
      <c r="J26" s="11" t="s">
        <v>34</v>
      </c>
      <c r="K26" s="11">
        <f>COUNTIF('REKOD PRESTASI MURID'!$AD$12:$AD$65,1)</f>
        <v>0</v>
      </c>
      <c r="L26" s="11">
        <f>COUNTIF('REKOD PRESTASI MURID'!$AD$12:$AD$65,2)</f>
        <v>0</v>
      </c>
      <c r="M26" s="11">
        <f>COUNTIF('REKOD PRESTASI MURID'!$AD$12:$AD$65,3)</f>
        <v>0</v>
      </c>
      <c r="N26" s="11">
        <f>COUNTIF('REKOD PRESTASI MURID'!$AD$12:$AD$65,4)</f>
        <v>0</v>
      </c>
      <c r="O26" s="11">
        <f>COUNTIF('REKOD PRESTASI MURID'!$AD$12:$AD$65,5)</f>
        <v>30</v>
      </c>
      <c r="P26" s="11">
        <f>COUNTIF('REKOD PRESTASI MURID'!$AD$12:$AD$65,6)</f>
        <v>0</v>
      </c>
      <c r="Q26" s="8"/>
    </row>
    <row r="27" spans="1:17">
      <c r="A27" s="8"/>
      <c r="B27" s="19"/>
      <c r="C27" s="19"/>
      <c r="D27" s="19"/>
      <c r="E27" s="19"/>
      <c r="F27" s="19"/>
      <c r="G27" s="19"/>
      <c r="H27" s="19"/>
      <c r="I27" s="8"/>
      <c r="J27" s="166"/>
      <c r="K27" s="19"/>
      <c r="L27" s="19"/>
      <c r="M27" s="19"/>
      <c r="N27" s="19"/>
      <c r="O27" s="19"/>
      <c r="P27" s="167"/>
      <c r="Q27" s="8"/>
    </row>
    <row r="28" spans="1:17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>
      <c r="A39" s="8"/>
      <c r="B39" s="19"/>
      <c r="C39" s="19"/>
      <c r="D39" s="19"/>
      <c r="E39" s="19"/>
      <c r="F39" s="15" t="s">
        <v>35</v>
      </c>
      <c r="G39" s="16">
        <f>SUM(C26:H26)</f>
        <v>30</v>
      </c>
      <c r="H39" s="15" t="s">
        <v>36</v>
      </c>
      <c r="I39" s="14"/>
      <c r="J39" s="19"/>
      <c r="K39" s="19"/>
      <c r="L39" s="19"/>
      <c r="M39" s="19"/>
      <c r="N39" s="15" t="s">
        <v>35</v>
      </c>
      <c r="O39" s="16">
        <f>SUM(K26:P26)</f>
        <v>30</v>
      </c>
      <c r="P39" s="15" t="s">
        <v>36</v>
      </c>
      <c r="Q39" s="8"/>
    </row>
    <row r="40" spans="1:17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 hidden="1">
      <c r="A41" s="8"/>
      <c r="B41" s="5">
        <f>'REKOD PRESTASI MURID'!I11</f>
        <v>0</v>
      </c>
      <c r="C41" s="6"/>
      <c r="D41" s="6"/>
      <c r="E41" s="6"/>
      <c r="F41" s="6"/>
      <c r="G41" s="6"/>
      <c r="H41" s="7"/>
      <c r="I41" s="4"/>
      <c r="J41" s="28" t="s">
        <v>10</v>
      </c>
      <c r="K41" s="29"/>
      <c r="L41" s="29"/>
      <c r="M41" s="29"/>
      <c r="N41" s="29"/>
      <c r="O41" s="29"/>
      <c r="P41" s="30"/>
      <c r="Q41" s="8"/>
    </row>
    <row r="42" spans="1:17" hidden="1">
      <c r="A42" s="8"/>
      <c r="B42" s="9" t="s">
        <v>23</v>
      </c>
      <c r="C42" s="10" t="s">
        <v>28</v>
      </c>
      <c r="D42" s="10" t="s">
        <v>29</v>
      </c>
      <c r="E42" s="10" t="s">
        <v>30</v>
      </c>
      <c r="F42" s="10" t="s">
        <v>70</v>
      </c>
      <c r="G42" s="10" t="s">
        <v>71</v>
      </c>
      <c r="H42" s="10" t="s">
        <v>72</v>
      </c>
      <c r="I42" s="8"/>
      <c r="J42" s="9" t="s">
        <v>23</v>
      </c>
      <c r="K42" s="10" t="s">
        <v>28</v>
      </c>
      <c r="L42" s="10" t="s">
        <v>29</v>
      </c>
      <c r="M42" s="10" t="s">
        <v>30</v>
      </c>
      <c r="N42" s="10" t="s">
        <v>31</v>
      </c>
      <c r="O42" s="10" t="s">
        <v>32</v>
      </c>
      <c r="P42" s="10" t="s">
        <v>33</v>
      </c>
      <c r="Q42" s="8"/>
    </row>
    <row r="43" spans="1:17" hidden="1">
      <c r="A43" s="8"/>
      <c r="B43" s="11" t="s">
        <v>34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MURID'!$I$12:$I$65,4)</f>
        <v>0</v>
      </c>
      <c r="G43" s="11">
        <f>COUNTIF('REKOD PRESTASI MURID'!$I$12:$I$65,5)</f>
        <v>0</v>
      </c>
      <c r="H43" s="11">
        <f>COUNTIF('REKOD PRESTASI MURID'!$I$12:$I$65,6)</f>
        <v>0</v>
      </c>
      <c r="I43" s="8"/>
      <c r="J43" s="11" t="s">
        <v>34</v>
      </c>
      <c r="K43" s="11">
        <f>COUNTIF('REKOD PRESTASI MURID'!$AD$12:$AD$65,1)</f>
        <v>0</v>
      </c>
      <c r="L43" s="11">
        <f>COUNTIF('REKOD PRESTASI MURID'!$AD$12:$AD$65,2)</f>
        <v>0</v>
      </c>
      <c r="M43" s="11">
        <f>COUNTIF('REKOD PRESTASI MURID'!$AD$12:$AD$65,3)</f>
        <v>0</v>
      </c>
      <c r="N43" s="11">
        <f>COUNTIF('REKOD PRESTASI MURID'!$AD$12:$AD$65,4)</f>
        <v>0</v>
      </c>
      <c r="O43" s="11">
        <f>COUNTIF('REKOD PRESTASI MURID'!$AD$12:$AD$65,5)</f>
        <v>30</v>
      </c>
      <c r="P43" s="11">
        <f>COUNTIF('REKOD PRESTASI MURID'!$AD$12:$AD$65,6)</f>
        <v>0</v>
      </c>
      <c r="Q43" s="8"/>
    </row>
    <row r="44" spans="1:17" hidden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idden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idden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idden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idden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idden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idden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idden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idden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idden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idden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idden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idden="1">
      <c r="A56" s="8"/>
      <c r="B56" s="12"/>
      <c r="C56" s="13"/>
      <c r="D56" s="14"/>
      <c r="E56" s="14"/>
      <c r="F56" s="15" t="s">
        <v>35</v>
      </c>
      <c r="G56" s="16">
        <f>SUM(C43:H43)</f>
        <v>0</v>
      </c>
      <c r="H56" s="15" t="s">
        <v>36</v>
      </c>
      <c r="I56" s="8"/>
      <c r="J56" s="8"/>
      <c r="K56" s="8"/>
      <c r="L56" s="8"/>
      <c r="M56" s="8"/>
      <c r="N56" s="15" t="s">
        <v>35</v>
      </c>
      <c r="O56" s="16">
        <f>SUM(K43:P43)</f>
        <v>30</v>
      </c>
      <c r="P56" s="15" t="s">
        <v>36</v>
      </c>
      <c r="Q56" s="8"/>
    </row>
    <row r="57" spans="1:17" hidden="1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 hidden="1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>
        <f>'REKOD PRESTASI MURID'!K11</f>
        <v>0</v>
      </c>
      <c r="C59" s="18"/>
      <c r="D59" s="18"/>
      <c r="E59" s="18"/>
      <c r="F59" s="18"/>
      <c r="G59" s="18"/>
      <c r="H59" s="7"/>
      <c r="I59" s="4"/>
      <c r="J59" s="5">
        <f>'REKOD PRESTASI MURID'!L11</f>
        <v>0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23</v>
      </c>
      <c r="C60" s="10" t="s">
        <v>28</v>
      </c>
      <c r="D60" s="10" t="s">
        <v>29</v>
      </c>
      <c r="E60" s="10" t="s">
        <v>30</v>
      </c>
      <c r="F60" s="10" t="s">
        <v>31</v>
      </c>
      <c r="G60" s="10" t="s">
        <v>32</v>
      </c>
      <c r="H60" s="10" t="s">
        <v>33</v>
      </c>
      <c r="I60" s="8"/>
      <c r="J60" s="9" t="s">
        <v>23</v>
      </c>
      <c r="K60" s="10" t="s">
        <v>28</v>
      </c>
      <c r="L60" s="10" t="s">
        <v>29</v>
      </c>
      <c r="M60" s="10" t="s">
        <v>30</v>
      </c>
      <c r="N60" s="10" t="s">
        <v>31</v>
      </c>
      <c r="O60" s="10" t="s">
        <v>32</v>
      </c>
      <c r="P60" s="10" t="s">
        <v>33</v>
      </c>
      <c r="Q60" s="8"/>
    </row>
    <row r="61" spans="1:17" hidden="1">
      <c r="A61" s="8"/>
      <c r="B61" s="11" t="s">
        <v>34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0</v>
      </c>
      <c r="H61" s="11">
        <f>COUNTIF('REKOD PRESTASI MURID'!$K$12:$K$65,6)</f>
        <v>0</v>
      </c>
      <c r="I61" s="8"/>
      <c r="J61" s="11" t="s">
        <v>34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35</v>
      </c>
      <c r="G74" s="16">
        <f>SUM(C61:H61)</f>
        <v>0</v>
      </c>
      <c r="H74" s="15" t="s">
        <v>36</v>
      </c>
      <c r="I74" s="14"/>
      <c r="J74" s="19"/>
      <c r="K74" s="19"/>
      <c r="L74" s="19"/>
      <c r="M74" s="19"/>
      <c r="N74" s="15" t="s">
        <v>35</v>
      </c>
      <c r="O74" s="16">
        <f>SUM(K61:P61)</f>
        <v>0</v>
      </c>
      <c r="P74" s="15" t="s">
        <v>36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 hidden="1">
      <c r="A76" s="8"/>
      <c r="B76" s="5">
        <f>'REKOD PRESTASI MURID'!M11</f>
        <v>0</v>
      </c>
      <c r="C76" s="6"/>
      <c r="D76" s="6"/>
      <c r="E76" s="6"/>
      <c r="F76" s="6"/>
      <c r="G76" s="6"/>
      <c r="H76" s="7"/>
      <c r="I76" s="4"/>
      <c r="J76" s="5">
        <f>'REKOD PRESTASI MURID'!N11</f>
        <v>0</v>
      </c>
      <c r="K76" s="6"/>
      <c r="L76" s="6"/>
      <c r="M76" s="6"/>
      <c r="N76" s="6"/>
      <c r="O76" s="6"/>
      <c r="P76" s="7"/>
      <c r="Q76" s="8"/>
    </row>
    <row r="77" spans="1:17" hidden="1">
      <c r="A77" s="8"/>
      <c r="B77" s="9" t="s">
        <v>23</v>
      </c>
      <c r="C77" s="10" t="s">
        <v>28</v>
      </c>
      <c r="D77" s="10" t="s">
        <v>29</v>
      </c>
      <c r="E77" s="10" t="s">
        <v>30</v>
      </c>
      <c r="F77" s="10" t="s">
        <v>31</v>
      </c>
      <c r="G77" s="10" t="s">
        <v>32</v>
      </c>
      <c r="H77" s="10" t="s">
        <v>33</v>
      </c>
      <c r="I77" s="8"/>
      <c r="J77" s="9" t="s">
        <v>23</v>
      </c>
      <c r="K77" s="10" t="s">
        <v>28</v>
      </c>
      <c r="L77" s="10" t="s">
        <v>29</v>
      </c>
      <c r="M77" s="10" t="s">
        <v>30</v>
      </c>
      <c r="N77" s="10" t="s">
        <v>31</v>
      </c>
      <c r="O77" s="10" t="s">
        <v>32</v>
      </c>
      <c r="P77" s="10" t="s">
        <v>33</v>
      </c>
      <c r="Q77" s="8"/>
    </row>
    <row r="78" spans="1:17" hidden="1">
      <c r="A78" s="8"/>
      <c r="B78" s="11" t="s">
        <v>34</v>
      </c>
      <c r="C78" s="11">
        <f>COUNTIF('REKOD PRESTASI MURID'!$M$12:$M$65,1)</f>
        <v>0</v>
      </c>
      <c r="D78" s="11">
        <f>COUNTIF('REKOD PRESTASI MURID'!$M$12:$M$65,2)</f>
        <v>0</v>
      </c>
      <c r="E78" s="11">
        <f>COUNTIF('REKOD PRESTASI MURID'!$M$12:$M$65,3)</f>
        <v>0</v>
      </c>
      <c r="F78" s="11">
        <f>COUNTIF('REKOD PRESTASI MURID'!$M$12:$M$65,4)</f>
        <v>0</v>
      </c>
      <c r="G78" s="11">
        <f>COUNTIF('REKOD PRESTASI MURID'!$M$12:$M$65,5)</f>
        <v>0</v>
      </c>
      <c r="H78" s="11">
        <f>COUNTIF('REKOD PRESTASI MURID'!$M$12:$M$65,6)</f>
        <v>0</v>
      </c>
      <c r="I78" s="8"/>
      <c r="J78" s="11" t="s">
        <v>34</v>
      </c>
      <c r="K78" s="11">
        <f>COUNTIF('REKOD PRESTASI MURID'!$N$12:$N$65,1)</f>
        <v>0</v>
      </c>
      <c r="L78" s="11">
        <f>COUNTIF('REKOD PRESTASI MURID'!$N$12:$N$65,2)</f>
        <v>0</v>
      </c>
      <c r="M78" s="11">
        <f>COUNTIF('REKOD PRESTASI MURID'!$N$12:$N$65,3)</f>
        <v>0</v>
      </c>
      <c r="N78" s="11">
        <f>COUNTIF('REKOD PRESTASI MURID'!$N$12:$N$65,4)</f>
        <v>0</v>
      </c>
      <c r="O78" s="11">
        <f>COUNTIF('REKOD PRESTASI MURID'!$N$12:$N$65,5)</f>
        <v>0</v>
      </c>
      <c r="P78" s="11">
        <f>COUNTIF('REKOD PRESTASI MURID'!$N$12:$N$65,6)</f>
        <v>0</v>
      </c>
      <c r="Q78" s="8"/>
    </row>
    <row r="79" spans="1:17" hidden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idden="1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idden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idden="1">
      <c r="A91" s="8"/>
      <c r="B91" s="12"/>
      <c r="C91" s="13"/>
      <c r="D91" s="14"/>
      <c r="E91" s="14"/>
      <c r="F91" s="15" t="s">
        <v>35</v>
      </c>
      <c r="G91" s="16">
        <f>SUM(C78:H78)</f>
        <v>0</v>
      </c>
      <c r="H91" s="15" t="s">
        <v>36</v>
      </c>
      <c r="I91" s="8"/>
      <c r="J91" s="8"/>
      <c r="K91" s="8"/>
      <c r="L91" s="8"/>
      <c r="M91" s="8"/>
      <c r="N91" s="15" t="s">
        <v>35</v>
      </c>
      <c r="O91" s="16">
        <f>SUM(K78:P78)</f>
        <v>0</v>
      </c>
      <c r="P91" s="15" t="s">
        <v>36</v>
      </c>
      <c r="Q91" s="8"/>
    </row>
    <row r="92" spans="1:17" hidden="1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 hidden="1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 hidden="1">
      <c r="A94" s="8"/>
      <c r="B94" s="5">
        <f>'REKOD PRESTASI MURID'!O11</f>
        <v>0</v>
      </c>
      <c r="C94" s="18"/>
      <c r="D94" s="18"/>
      <c r="E94" s="18"/>
      <c r="F94" s="18"/>
      <c r="G94" s="18"/>
      <c r="H94" s="7"/>
      <c r="I94" s="4"/>
      <c r="J94" s="5">
        <f>'REKOD PRESTASI MURID'!P11</f>
        <v>0</v>
      </c>
      <c r="K94" s="5"/>
      <c r="L94" s="5"/>
      <c r="M94" s="5"/>
      <c r="N94" s="5"/>
      <c r="O94" s="5"/>
      <c r="P94" s="5"/>
      <c r="Q94" s="8"/>
    </row>
    <row r="95" spans="1:17" hidden="1">
      <c r="A95" s="8"/>
      <c r="B95" s="9" t="s">
        <v>23</v>
      </c>
      <c r="C95" s="10" t="s">
        <v>28</v>
      </c>
      <c r="D95" s="10" t="s">
        <v>29</v>
      </c>
      <c r="E95" s="10" t="s">
        <v>30</v>
      </c>
      <c r="F95" s="10" t="s">
        <v>31</v>
      </c>
      <c r="G95" s="10" t="s">
        <v>32</v>
      </c>
      <c r="H95" s="10" t="s">
        <v>33</v>
      </c>
      <c r="I95" s="8"/>
      <c r="J95" s="9" t="s">
        <v>23</v>
      </c>
      <c r="K95" s="10" t="s">
        <v>28</v>
      </c>
      <c r="L95" s="10" t="s">
        <v>29</v>
      </c>
      <c r="M95" s="10" t="s">
        <v>30</v>
      </c>
      <c r="N95" s="10" t="s">
        <v>31</v>
      </c>
      <c r="O95" s="10" t="s">
        <v>32</v>
      </c>
      <c r="P95" s="10" t="s">
        <v>33</v>
      </c>
      <c r="Q95" s="8"/>
    </row>
    <row r="96" spans="1:17" hidden="1">
      <c r="A96" s="8"/>
      <c r="B96" s="11" t="s">
        <v>34</v>
      </c>
      <c r="C96" s="11">
        <f>COUNTIF('REKOD PRESTASI MURID'!$O$12:$O$65,1)</f>
        <v>0</v>
      </c>
      <c r="D96" s="11">
        <f>COUNTIF('REKOD PRESTASI MURID'!$O$12:$O$65,2)</f>
        <v>0</v>
      </c>
      <c r="E96" s="11">
        <f>COUNTIF('REKOD PRESTASI MURID'!$O$12:$O$65,3)</f>
        <v>0</v>
      </c>
      <c r="F96" s="11">
        <f>COUNTIF('REKOD PRESTASI MURID'!$O$12:$O$65,4)</f>
        <v>0</v>
      </c>
      <c r="G96" s="11">
        <f>COUNTIF('REKOD PRESTASI MURID'!$O$12:$O$65,5)</f>
        <v>0</v>
      </c>
      <c r="H96" s="11">
        <f>COUNTIF('REKOD PRESTASI MURID'!$O$12:$O$65,6)</f>
        <v>0</v>
      </c>
      <c r="I96" s="8"/>
      <c r="J96" s="11" t="s">
        <v>34</v>
      </c>
      <c r="K96" s="11">
        <f>COUNTIF('REKOD PRESTASI MURID'!$P$12:$P$65,1)</f>
        <v>0</v>
      </c>
      <c r="L96" s="11">
        <f>COUNTIF('REKOD PRESTASI MURID'!$P$12:$P$65,2)</f>
        <v>0</v>
      </c>
      <c r="M96" s="11">
        <f>COUNTIF('REKOD PRESTASI MURID'!$P$12:$P$65,3)</f>
        <v>0</v>
      </c>
      <c r="N96" s="11">
        <f>COUNTIF('REKOD PRESTASI MURID'!$P$12:$P$65,4)</f>
        <v>0</v>
      </c>
      <c r="O96" s="11">
        <f>COUNTIF('REKOD PRESTASI MURID'!$P$12:$P$65,5)</f>
        <v>0</v>
      </c>
      <c r="P96" s="11">
        <f>COUNTIF('REKOD PRESTASI MURID'!$P$12:$P$65,6)</f>
        <v>0</v>
      </c>
      <c r="Q96" s="8"/>
    </row>
    <row r="97" spans="1:17" hidden="1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 hidden="1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 hidden="1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 hidden="1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 hidden="1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 hidden="1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 hidden="1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 hidden="1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 hidden="1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 hidden="1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 hidden="1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 hidden="1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 hidden="1">
      <c r="A109" s="8"/>
      <c r="B109" s="19"/>
      <c r="C109" s="19"/>
      <c r="D109" s="19"/>
      <c r="E109" s="19"/>
      <c r="F109" s="15" t="s">
        <v>35</v>
      </c>
      <c r="G109" s="16">
        <f>SUM(C96:H96)</f>
        <v>0</v>
      </c>
      <c r="H109" s="15" t="s">
        <v>36</v>
      </c>
      <c r="I109" s="14"/>
      <c r="J109" s="19"/>
      <c r="K109" s="19"/>
      <c r="L109" s="19"/>
      <c r="M109" s="19"/>
      <c r="N109" s="15" t="s">
        <v>35</v>
      </c>
      <c r="O109" s="16">
        <f>SUM(K96:P96)</f>
        <v>0</v>
      </c>
      <c r="P109" s="15" t="s">
        <v>36</v>
      </c>
      <c r="Q109" s="8"/>
    </row>
    <row r="110" spans="1:17" hidden="1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23</v>
      </c>
      <c r="C112" s="10" t="s">
        <v>28</v>
      </c>
      <c r="D112" s="10" t="s">
        <v>29</v>
      </c>
      <c r="E112" s="10" t="s">
        <v>30</v>
      </c>
      <c r="F112" s="10" t="s">
        <v>31</v>
      </c>
      <c r="G112" s="10" t="s">
        <v>32</v>
      </c>
      <c r="H112" s="10" t="s">
        <v>33</v>
      </c>
      <c r="I112" s="8"/>
      <c r="J112" s="9" t="s">
        <v>23</v>
      </c>
      <c r="K112" s="10" t="s">
        <v>28</v>
      </c>
      <c r="L112" s="10" t="s">
        <v>29</v>
      </c>
      <c r="M112" s="10" t="s">
        <v>30</v>
      </c>
      <c r="N112" s="10" t="s">
        <v>31</v>
      </c>
      <c r="O112" s="10" t="s">
        <v>32</v>
      </c>
      <c r="P112" s="10" t="s">
        <v>33</v>
      </c>
      <c r="Q112" s="8"/>
    </row>
    <row r="113" spans="1:17" hidden="1">
      <c r="A113" s="8"/>
      <c r="B113" s="11" t="s">
        <v>34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34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35</v>
      </c>
      <c r="G126" s="16">
        <f>SUM(C113:H113)</f>
        <v>0</v>
      </c>
      <c r="H126" s="15" t="s">
        <v>36</v>
      </c>
      <c r="I126" s="8"/>
      <c r="J126" s="8"/>
      <c r="K126" s="8"/>
      <c r="L126" s="8"/>
      <c r="M126" s="8"/>
      <c r="N126" s="15" t="s">
        <v>35</v>
      </c>
      <c r="O126" s="16">
        <f>SUM(K113:P113)</f>
        <v>0</v>
      </c>
      <c r="P126" s="15" t="s">
        <v>36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37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38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23</v>
      </c>
      <c r="C130" s="10" t="s">
        <v>28</v>
      </c>
      <c r="D130" s="10" t="s">
        <v>29</v>
      </c>
      <c r="E130" s="10" t="s">
        <v>30</v>
      </c>
      <c r="F130" s="10" t="s">
        <v>31</v>
      </c>
      <c r="G130" s="10" t="s">
        <v>32</v>
      </c>
      <c r="H130" s="10" t="s">
        <v>33</v>
      </c>
      <c r="I130" s="8"/>
      <c r="J130" s="9" t="s">
        <v>23</v>
      </c>
      <c r="K130" s="10" t="s">
        <v>28</v>
      </c>
      <c r="L130" s="10" t="s">
        <v>29</v>
      </c>
      <c r="M130" s="10" t="s">
        <v>30</v>
      </c>
      <c r="N130" s="10" t="s">
        <v>31</v>
      </c>
      <c r="O130" s="10" t="s">
        <v>32</v>
      </c>
      <c r="P130" s="10" t="s">
        <v>33</v>
      </c>
      <c r="Q130" s="8"/>
    </row>
    <row r="131" spans="1:17" hidden="1">
      <c r="A131" s="8"/>
      <c r="B131" s="11" t="s">
        <v>34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34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35</v>
      </c>
      <c r="G144" s="16">
        <f>SUM(C131:H131)</f>
        <v>0</v>
      </c>
      <c r="H144" s="15" t="s">
        <v>36</v>
      </c>
      <c r="I144" s="14"/>
      <c r="J144" s="19"/>
      <c r="K144" s="19"/>
      <c r="L144" s="19"/>
      <c r="M144" s="19"/>
      <c r="N144" s="15" t="s">
        <v>35</v>
      </c>
      <c r="O144" s="16">
        <f>SUM(K131:P131)</f>
        <v>0</v>
      </c>
      <c r="P144" s="15" t="s">
        <v>36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39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40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23</v>
      </c>
      <c r="C148" s="10" t="s">
        <v>28</v>
      </c>
      <c r="D148" s="10" t="s">
        <v>29</v>
      </c>
      <c r="E148" s="10" t="s">
        <v>30</v>
      </c>
      <c r="F148" s="10" t="s">
        <v>31</v>
      </c>
      <c r="G148" s="10" t="s">
        <v>32</v>
      </c>
      <c r="H148" s="10" t="s">
        <v>33</v>
      </c>
      <c r="I148" s="8"/>
      <c r="J148" s="9" t="s">
        <v>23</v>
      </c>
      <c r="K148" s="10" t="s">
        <v>28</v>
      </c>
      <c r="L148" s="10" t="s">
        <v>29</v>
      </c>
      <c r="M148" s="10" t="s">
        <v>30</v>
      </c>
      <c r="N148" s="10" t="s">
        <v>31</v>
      </c>
      <c r="O148" s="10" t="s">
        <v>32</v>
      </c>
      <c r="P148" s="10" t="s">
        <v>33</v>
      </c>
      <c r="Q148" s="8"/>
    </row>
    <row r="149" spans="1:17" hidden="1">
      <c r="A149" s="8"/>
      <c r="B149" s="11" t="s">
        <v>34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34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35</v>
      </c>
      <c r="G162" s="16">
        <f>SUM(C149:H149)</f>
        <v>0</v>
      </c>
      <c r="H162" s="15" t="s">
        <v>36</v>
      </c>
      <c r="I162" s="8"/>
      <c r="J162" s="8"/>
      <c r="K162" s="8"/>
      <c r="L162" s="8"/>
      <c r="M162" s="8"/>
      <c r="N162" s="15" t="s">
        <v>35</v>
      </c>
      <c r="O162" s="16">
        <f>SUM(K149:P149)</f>
        <v>0</v>
      </c>
      <c r="P162" s="15" t="s">
        <v>36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41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42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23</v>
      </c>
      <c r="C166" s="10" t="s">
        <v>28</v>
      </c>
      <c r="D166" s="10" t="s">
        <v>29</v>
      </c>
      <c r="E166" s="10" t="s">
        <v>30</v>
      </c>
      <c r="F166" s="10" t="s">
        <v>31</v>
      </c>
      <c r="G166" s="10" t="s">
        <v>32</v>
      </c>
      <c r="H166" s="10" t="s">
        <v>33</v>
      </c>
      <c r="I166" s="8"/>
      <c r="J166" s="9" t="s">
        <v>23</v>
      </c>
      <c r="K166" s="10" t="s">
        <v>28</v>
      </c>
      <c r="L166" s="10" t="s">
        <v>29</v>
      </c>
      <c r="M166" s="10" t="s">
        <v>30</v>
      </c>
      <c r="N166" s="10" t="s">
        <v>31</v>
      </c>
      <c r="O166" s="10" t="s">
        <v>32</v>
      </c>
      <c r="P166" s="10" t="s">
        <v>33</v>
      </c>
      <c r="Q166" s="8"/>
    </row>
    <row r="167" spans="1:17" hidden="1">
      <c r="A167" s="8"/>
      <c r="B167" s="11" t="s">
        <v>34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34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35</v>
      </c>
      <c r="G180" s="16">
        <f>SUM(C167:H167)</f>
        <v>0</v>
      </c>
      <c r="H180" s="15" t="s">
        <v>36</v>
      </c>
      <c r="I180" s="14"/>
      <c r="J180" s="19"/>
      <c r="K180" s="19"/>
      <c r="L180" s="19"/>
      <c r="M180" s="19"/>
      <c r="N180" s="15" t="s">
        <v>35</v>
      </c>
      <c r="O180" s="16">
        <f>SUM(K167:P167)</f>
        <v>0</v>
      </c>
      <c r="P180" s="15" t="s">
        <v>36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43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44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23</v>
      </c>
      <c r="C184" s="10" t="s">
        <v>28</v>
      </c>
      <c r="D184" s="10" t="s">
        <v>29</v>
      </c>
      <c r="E184" s="10" t="s">
        <v>30</v>
      </c>
      <c r="F184" s="10" t="s">
        <v>31</v>
      </c>
      <c r="G184" s="10" t="s">
        <v>32</v>
      </c>
      <c r="H184" s="10" t="s">
        <v>33</v>
      </c>
      <c r="I184" s="8"/>
      <c r="J184" s="9" t="s">
        <v>23</v>
      </c>
      <c r="K184" s="10" t="s">
        <v>28</v>
      </c>
      <c r="L184" s="10" t="s">
        <v>29</v>
      </c>
      <c r="M184" s="10" t="s">
        <v>30</v>
      </c>
      <c r="N184" s="10" t="s">
        <v>31</v>
      </c>
      <c r="O184" s="10" t="s">
        <v>32</v>
      </c>
      <c r="P184" s="10" t="s">
        <v>33</v>
      </c>
      <c r="Q184" s="8"/>
    </row>
    <row r="185" spans="1:17" hidden="1">
      <c r="A185" s="8"/>
      <c r="B185" s="11" t="s">
        <v>34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34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35</v>
      </c>
      <c r="G198" s="16">
        <f>SUM(C185:H185)</f>
        <v>0</v>
      </c>
      <c r="H198" s="15" t="s">
        <v>36</v>
      </c>
      <c r="I198" s="14"/>
      <c r="J198" s="19"/>
      <c r="K198" s="19"/>
      <c r="L198" s="19"/>
      <c r="M198" s="19"/>
      <c r="N198" s="15" t="s">
        <v>35</v>
      </c>
      <c r="O198" s="16">
        <f>SUM(K185:P185)</f>
        <v>0</v>
      </c>
      <c r="P198" s="15" t="s">
        <v>36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65"/>
      <c r="I199" s="14"/>
      <c r="J199" s="8"/>
      <c r="K199" s="8"/>
      <c r="L199" s="8"/>
      <c r="M199" s="8"/>
      <c r="N199" s="8"/>
      <c r="O199" s="14"/>
      <c r="P199" s="165"/>
      <c r="Q199" s="14"/>
    </row>
    <row r="200" spans="1:17" hidden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8.75" hidden="1">
      <c r="A201" s="8"/>
      <c r="B201" s="28" t="s">
        <v>10</v>
      </c>
      <c r="C201" s="29"/>
      <c r="D201" s="29"/>
      <c r="E201" s="29"/>
      <c r="F201" s="29"/>
      <c r="G201" s="29"/>
      <c r="H201" s="30"/>
      <c r="I201" s="8"/>
      <c r="J201" s="8"/>
      <c r="K201" s="8"/>
      <c r="L201" s="8"/>
      <c r="M201" s="8"/>
      <c r="N201" s="8"/>
      <c r="O201" s="8"/>
      <c r="P201" s="8"/>
      <c r="Q201" s="8"/>
    </row>
    <row r="202" spans="1:17" hidden="1">
      <c r="A202" s="8"/>
      <c r="B202" s="9" t="s">
        <v>23</v>
      </c>
      <c r="C202" s="10" t="s">
        <v>28</v>
      </c>
      <c r="D202" s="10" t="s">
        <v>29</v>
      </c>
      <c r="E202" s="10" t="s">
        <v>30</v>
      </c>
      <c r="F202" s="10" t="s">
        <v>31</v>
      </c>
      <c r="G202" s="10" t="s">
        <v>32</v>
      </c>
      <c r="H202" s="10" t="s">
        <v>33</v>
      </c>
      <c r="I202" s="8"/>
      <c r="J202" s="8"/>
      <c r="K202" s="8"/>
      <c r="L202" s="8"/>
      <c r="M202" s="8"/>
      <c r="N202" s="8"/>
      <c r="O202" s="8"/>
      <c r="P202" s="8"/>
      <c r="Q202" s="8"/>
    </row>
    <row r="203" spans="1:17" hidden="1">
      <c r="A203" s="8"/>
      <c r="B203" s="11" t="s">
        <v>34</v>
      </c>
      <c r="C203" s="11">
        <f>COUNTIF('REKOD PRESTASI MURID'!$AD$12:$AD$65,1)</f>
        <v>0</v>
      </c>
      <c r="D203" s="11">
        <f>COUNTIF('REKOD PRESTASI MURID'!$AD$12:$AD$65,2)</f>
        <v>0</v>
      </c>
      <c r="E203" s="11">
        <f>COUNTIF('REKOD PRESTASI MURID'!$AD$12:$AD$65,3)</f>
        <v>0</v>
      </c>
      <c r="F203" s="11">
        <f>COUNTIF('REKOD PRESTASI MURID'!$AD$12:$AD$65,4)</f>
        <v>0</v>
      </c>
      <c r="G203" s="11">
        <f>COUNTIF('REKOD PRESTASI MURID'!$AD$12:$AD$65,5)</f>
        <v>30</v>
      </c>
      <c r="H203" s="11">
        <f>COUNTIF('REKOD PRESTASI MURID'!$AD$12:$AD$65,6)</f>
        <v>0</v>
      </c>
      <c r="I203" s="8"/>
      <c r="J203" s="8"/>
      <c r="K203" s="8"/>
      <c r="L203" s="8"/>
      <c r="M203" s="8"/>
      <c r="N203" s="8"/>
      <c r="O203" s="8"/>
      <c r="P203" s="8"/>
      <c r="Q203" s="8"/>
    </row>
    <row r="204" spans="1:17" hidden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hidden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hidden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hidden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hidden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hidden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hidden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hidden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hidden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hidden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hidden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hidden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hidden="1">
      <c r="A216" s="8"/>
      <c r="B216" s="8"/>
      <c r="C216" s="8"/>
      <c r="D216" s="8"/>
      <c r="E216" s="8"/>
      <c r="F216" s="15" t="s">
        <v>35</v>
      </c>
      <c r="G216" s="16">
        <f>SUM(C203:H203)</f>
        <v>30</v>
      </c>
      <c r="H216" s="15" t="s">
        <v>36</v>
      </c>
      <c r="I216" s="8"/>
      <c r="J216" s="8"/>
      <c r="K216" s="8"/>
      <c r="L216" s="8"/>
      <c r="M216" s="8"/>
      <c r="N216" s="8"/>
      <c r="O216" s="8"/>
      <c r="P216" s="8"/>
      <c r="Q216" s="8"/>
    </row>
    <row r="217" spans="1:17" hidden="1"/>
  </sheetData>
  <sheetProtection algorithmName="SHA-512" hashValue="2O+6gXSqx5+mTdWarlUa3JBhMYfW2aInfcVwYYZIjRCbT2us+1Mj1UMJLFwRYzat2pL8GDsLUeFuyP/YRr/ohA==" saltValue="IU1Q5TtdVWXrUrrXjbckWQ==" spinCount="100000" sheet="1" objects="1" scenarios="1"/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PANDUAN!Print_Area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2018-02-08T08:36:35Z</cp:lastPrinted>
  <dcterms:created xsi:type="dcterms:W3CDTF">2016-04-25T12:26:07Z</dcterms:created>
  <dcterms:modified xsi:type="dcterms:W3CDTF">2018-02-12T03:08:03Z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