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ocuments\TEMPLAT PELAPORAN PBD 2018 SUDIMAN\TEMPLAT PBD IKUT TAHUN @ TINGKATAN\TINGKATAN 2\"/>
    </mc:Choice>
  </mc:AlternateContent>
  <bookViews>
    <workbookView xWindow="0" yWindow="0" windowWidth="24000" windowHeight="9630" tabRatio="791" activeTab="2"/>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PELAPORAN'!$A$1:$Q$40</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M3" i="4" l="1"/>
  <c r="H4" i="4"/>
  <c r="H3" i="4"/>
  <c r="A1" i="4"/>
  <c r="F15" i="2" l="1"/>
  <c r="J24" i="4"/>
  <c r="K26" i="4" l="1"/>
  <c r="L26" i="4"/>
  <c r="M26" i="4"/>
  <c r="N26" i="4"/>
  <c r="O26" i="4"/>
  <c r="P26" i="4"/>
  <c r="K9" i="2" l="1"/>
  <c r="K8" i="2"/>
  <c r="K7" i="2"/>
  <c r="E15" i="2" s="1"/>
  <c r="E17" i="2" s="1"/>
  <c r="D11" i="2" l="1"/>
  <c r="B6" i="4"/>
  <c r="J6" i="4"/>
  <c r="C8" i="4"/>
  <c r="D8" i="4"/>
  <c r="E8" i="4"/>
  <c r="F8" i="4"/>
  <c r="G8" i="4"/>
  <c r="H8" i="4"/>
  <c r="K8" i="4"/>
  <c r="L8" i="4"/>
  <c r="M8" i="4"/>
  <c r="N8" i="4"/>
  <c r="O8" i="4"/>
  <c r="P8" i="4"/>
  <c r="B24" i="4"/>
  <c r="C26" i="4"/>
  <c r="D26" i="4"/>
  <c r="E26" i="4"/>
  <c r="F26" i="4"/>
  <c r="G26" i="4"/>
  <c r="H26" i="4"/>
  <c r="B1" i="2"/>
  <c r="B2" i="2"/>
  <c r="B3" i="2"/>
  <c r="B4" i="2"/>
  <c r="D13" i="2" s="1"/>
  <c r="B6" i="2"/>
  <c r="B16" i="2" s="1"/>
  <c r="B20" i="2" s="1"/>
  <c r="I7" i="2"/>
  <c r="J7" i="2" s="1"/>
  <c r="I8" i="2"/>
  <c r="J8" i="2" s="1"/>
  <c r="D9" i="2"/>
  <c r="I9" i="2"/>
  <c r="J9" i="2" s="1"/>
  <c r="I10" i="2"/>
  <c r="J10" i="2" s="1"/>
  <c r="I11" i="2"/>
  <c r="J11" i="2" s="1"/>
  <c r="D12" i="2"/>
  <c r="I12" i="2"/>
  <c r="J12" i="2" s="1"/>
  <c r="I13" i="2"/>
  <c r="J13" i="2" s="1"/>
  <c r="I14" i="2"/>
  <c r="J14" i="2" s="1"/>
  <c r="I15" i="2"/>
  <c r="J15" i="2" s="1"/>
  <c r="I16" i="2"/>
  <c r="J16" i="2"/>
  <c r="I17" i="2"/>
  <c r="J17" i="2"/>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c r="D31" i="2"/>
  <c r="E31" i="2"/>
  <c r="F31" i="2" s="1"/>
  <c r="I31" i="2"/>
  <c r="J31" i="2" s="1"/>
  <c r="D32" i="2"/>
  <c r="E32" i="2"/>
  <c r="F32" i="2" s="1"/>
  <c r="I32" i="2"/>
  <c r="J32" i="2" s="1"/>
  <c r="D33" i="2"/>
  <c r="E33" i="2"/>
  <c r="F33" i="2" s="1"/>
  <c r="I33" i="2"/>
  <c r="J33" i="2" s="1"/>
  <c r="D34" i="2"/>
  <c r="E34" i="2"/>
  <c r="F34" i="2" s="1"/>
  <c r="I34" i="2"/>
  <c r="J34" i="2"/>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c r="I63" i="2"/>
  <c r="J63" i="2" s="1"/>
  <c r="B72" i="1"/>
  <c r="B58" i="2" s="1"/>
  <c r="D10" i="2"/>
  <c r="G39" i="4" l="1"/>
  <c r="O21" i="4"/>
  <c r="G21" i="4"/>
  <c r="D8" i="2"/>
  <c r="F58" i="2"/>
  <c r="O3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<sst xmlns="http://schemas.openxmlformats.org/spreadsheetml/2006/main" count="205" uniqueCount="126">
  <si>
    <t>ALAMAT :</t>
  </si>
  <si>
    <t xml:space="preserve"> </t>
  </si>
  <si>
    <t>KELAS:</t>
  </si>
  <si>
    <t>BIL.</t>
  </si>
  <si>
    <t>NO. MY KID / NO. KAD PENGENALAN</t>
  </si>
  <si>
    <t>JANTINA</t>
  </si>
  <si>
    <t>P</t>
  </si>
  <si>
    <t>L</t>
  </si>
  <si>
    <t>…………………………………………………</t>
  </si>
  <si>
    <t>NOTA : JANGAN PADAM DATA INI!</t>
  </si>
  <si>
    <t>No. MY KID</t>
  </si>
  <si>
    <t>Jantina</t>
  </si>
  <si>
    <t>Kelas</t>
  </si>
  <si>
    <t>TAHAP PENGUASAAN</t>
  </si>
  <si>
    <t>…………………………………………………………………………</t>
  </si>
  <si>
    <t>DATA PERNYATAAN STANDARD PRESTASI</t>
  </si>
  <si>
    <t>TP 1</t>
  </si>
  <si>
    <t>TP 2</t>
  </si>
  <si>
    <t xml:space="preserve"> TP 3</t>
  </si>
  <si>
    <t>TP 4</t>
  </si>
  <si>
    <t>TP  5</t>
  </si>
  <si>
    <t>TP 6</t>
  </si>
  <si>
    <t>JUMLAH</t>
  </si>
  <si>
    <t>GURU BESAR</t>
  </si>
  <si>
    <t>PENTAKSIRAN BILIK DARJAH (PBD)</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</si>
  <si>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</si>
  <si>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</si>
  <si>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</si>
  <si>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</si>
  <si>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</si>
  <si>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</si>
  <si>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</si>
  <si>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</si>
  <si>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</si>
  <si>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</si>
  <si>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</si>
  <si>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</si>
  <si>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</si>
  <si>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</si>
  <si>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</si>
  <si>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</si>
  <si>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</si>
  <si>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</si>
  <si>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</si>
  <si>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</si>
  <si>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</si>
  <si>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</si>
  <si>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Akhir tahun</t>
  </si>
  <si>
    <t>Sila tentukan peringkat pentaksiran</t>
  </si>
  <si>
    <t>Pentaksiran Pertengahan Tahun</t>
  </si>
  <si>
    <t>TAHAP BERENGKEP</t>
  </si>
  <si>
    <t>SEKULAH :</t>
  </si>
  <si>
    <t xml:space="preserve"> :</t>
  </si>
  <si>
    <t>MATE PELAJARAN</t>
  </si>
  <si>
    <t>TARIKH NELAPOR :</t>
  </si>
  <si>
    <t>EN. TAN KHOR LOI</t>
  </si>
  <si>
    <t>CIKGU  MATE  PELAJARAN</t>
  </si>
  <si>
    <t>BIL. MURIB</t>
  </si>
  <si>
    <t>MURIB</t>
  </si>
  <si>
    <t>BAH GAS A/L PONG</t>
  </si>
  <si>
    <t>WAK ZIANA A/K KAMAL</t>
  </si>
  <si>
    <t>MEK TEBUS A/P YUS</t>
  </si>
  <si>
    <t>RYA EMMALINA BINTI APUS</t>
  </si>
  <si>
    <t>AGA ZAINENG  A/L AGA LEMOI</t>
  </si>
  <si>
    <t>HARISSON A/L PI</t>
  </si>
  <si>
    <t>KEFLI  A/P BAH IBE</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</si>
  <si>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</si>
  <si>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Guru hendaklah memilih option di sebelah kanan bahagian atas halaman Rekod Prestasi Murid untuk  membuat pelaporan di dalam templat ini.</t>
  </si>
  <si>
    <t>PENGENALAN</t>
  </si>
  <si>
    <t xml:space="preserve">PENENTUAN TAHAP PENGUASAAN </t>
  </si>
  <si>
    <r>
      <t>Templat pelaporan ini terdiri daripada  3</t>
    </r>
    <r>
      <rPr>
        <sz val="11"/>
        <color rgb="FFFF0000"/>
        <rFont val="Calibri"/>
        <family val="2"/>
      </rPr>
      <t xml:space="preserve"> </t>
    </r>
    <r>
      <rPr>
        <sz val="11"/>
        <color indexed="8"/>
        <rFont val="Calibri"/>
        <family val="2"/>
      </rPr>
      <t>lajur yang dibina berdasarkan konstruk kemahiran.</t>
    </r>
  </si>
  <si>
    <t>Pelaporan bagi  kemahiran akan dilakukan pada pertengahan tahun dan akhir tahun.</t>
  </si>
  <si>
    <r>
      <t xml:space="preserve">Tahap Penguasaan diberikan berdasarkan setiap rubrik mengikut konstruk  kemahiran seperti di halaman </t>
    </r>
    <r>
      <rPr>
        <b/>
        <sz val="11"/>
        <color indexed="8"/>
        <rFont val="Calibri"/>
        <family val="2"/>
      </rPr>
      <t>Data Peryataan Tahap Penguasaan.</t>
    </r>
  </si>
  <si>
    <t>ULASAN TAMBAHAN (Jika ada) :</t>
  </si>
  <si>
    <t>Sekolah:</t>
  </si>
  <si>
    <t>Guru Mata Pelajaran:</t>
  </si>
  <si>
    <t>MENDING ENGGAU BEJAKU</t>
  </si>
  <si>
    <t>MACHA</t>
  </si>
  <si>
    <t>NULIS</t>
  </si>
  <si>
    <t>TIKAS PENGULIH</t>
  </si>
  <si>
    <t>BAHASA IBAN</t>
  </si>
  <si>
    <t>MAC 2017</t>
  </si>
  <si>
    <t xml:space="preserve">TAHAP PENGUASAAN BAGI SETIAP BIDANG </t>
  </si>
  <si>
    <t>STANDARD PRESTASI RAMA BA KURIKULUM STANDARD JAKU IBAN SEKULA SEKONDARI</t>
  </si>
  <si>
    <t>SMK SIBU JAYA</t>
  </si>
  <si>
    <t>SIBU</t>
  </si>
  <si>
    <t>SARAWAK</t>
  </si>
  <si>
    <t>EN OLIVER NOAH</t>
  </si>
  <si>
    <t>TINGKATAN 2</t>
  </si>
  <si>
    <t>PENGELANDIK MENDING ENGGAU BEJAKU</t>
  </si>
  <si>
    <t>Bejaku ngena chara spontan, koheren sereta lanchar  bemalinka teks ti betul ari segi jalai jaku ba tikas serekat.</t>
  </si>
  <si>
    <t>Bejaku ngena chara spontan, koheren sereta lanchar  bemalinka teks ti betul ari segi jalai jaku ba tikas baruh.</t>
  </si>
  <si>
    <t>Bejaku ngena chara spontan, koheren sereta lanchar  bemalinka teks ti betul ari segi jalai jaku ba tikas jelan.</t>
  </si>
  <si>
    <t>Bejaku ngena chara spontan, koheren sereta lanchar  bemalinka teks ti betul ari segi jalai jaku ba tikas manah.</t>
  </si>
  <si>
    <t>Bejaku ngena chara spontan, koheren sereta lanchar  bemalinka teks ti betul ari segi jalai jaku ba tikas tinggi.</t>
  </si>
  <si>
    <t>Bejaku ngena chara spontan, koheren sereta lanchar  bemalinka teks ti betul ari segi jalai jaku ba tikas lati.</t>
  </si>
  <si>
    <t>PENGELANDIK MACHA</t>
  </si>
  <si>
    <t>Ngemeranka proses macha, milih kereban bacha ke engkeman lalu ngayanka pereti ngagai teks ke dibacha ba tikas serekat.</t>
  </si>
  <si>
    <t>Ngemeranka proses macha, milih kereban bacha ke engkeman lalu ngayanka pereti ngagai teks ke dibacha ba tikas baruh.</t>
  </si>
  <si>
    <t>Ngemeranka proses macha, milih kereban bacha ke engkeman lalu ngayanka pereti ngagai teks ke dibacha ba tikas jelan.</t>
  </si>
  <si>
    <t>Ngemeranka proses macha, milih kereban bacha ke engkeman lalu ngayanka pereti ngagai teks ke dibacha ba tikas manah.</t>
  </si>
  <si>
    <t>Ngemeranka proses macha, milih kereban bacha ke engkeman lalu ngayanka pereti ngagai teks ke dibacha ba tikas tinggi.</t>
  </si>
  <si>
    <t>Ngemeranka proses macha, milih kereban bacha ke engkeman lalu ngayanka pereti ngagai teks ke dibacha ba tikas lati.</t>
  </si>
  <si>
    <t>PENGELANDIK NULIS</t>
  </si>
  <si>
    <t>Nulis, ngiga, napis sereta milih idea dikena nulis karang, meransang, nusun sereta mansutka idea ti koheren kena ngelusur, macha pfur, ngedit karang, ngasilka mayuh bansa teks kreatif, personal enggau fungsional ngena lebas jaku ba tikas beseling.</t>
  </si>
  <si>
    <t>Nulis, ngiga, napis sereta milih idea dikena nulis karang, meransang, nusun sereta mansutka idea ti koheren kena ngelusur, macha pfur, ngedit karang, ngasilka mayuh bansa teks kreatif, personal enggau fungsional ngena lebas jaku ba tikas baruh.</t>
  </si>
  <si>
    <t>Nulis, ngiga, napis sereta milih idea dikena nulis karang, meransang, nusun sereta mansutka idea ti koheren kena ngelusur, macha pfur, ngedit karang, ngasilka mayuh bansa teks kreatif, personal enggau fungsional ngena lebas jaku ba tikas jelan.</t>
  </si>
  <si>
    <t>Nulis, ngiga, napis sereta milih idea dikena nulis karang, meransang, nusun sereta mansutka idea ti koheren kena ngelusur, macha pfur, ngedit karang, ngasilka mayuh bansa teks kreatif, personal enggau fungsional ngena lebas jaku ba tikas manah.</t>
  </si>
  <si>
    <t>Nulis, ngiga, napis sereta milih idea dikena nulis karang, meransang, nusun sereta mansutka idea ti koheren kena ngelusur, macha pfur, ngedit karang, ngasilka mayuh bansa teks kreatif, pers00onal enggau fungsional ngena lebas jaku ba tikas tinggi.</t>
  </si>
  <si>
    <t>Nulis, ngiga, napis sereta milih idea dikena nulis karang, meransang, nusun sereta mansutka idea ti koheren kena ngelusur, macha pfur, ngedit karang, ngasilka mayuh bansa teks kreatif, personal enggau fungsional ngena lebas jaku ba tikas lati.</t>
  </si>
  <si>
    <t>MATA PELAJARAN</t>
  </si>
  <si>
    <t>KEMAHIRAN</t>
  </si>
  <si>
    <t>TAFSIRAN</t>
  </si>
  <si>
    <t>Berikut adalah pernyataan bagi 
Tahap Penguasaan keseluruhan</t>
  </si>
  <si>
    <t>Tahap Penguasaan Keseluruhan</t>
  </si>
  <si>
    <t>NAMA GURU MATA PELAJARAN:</t>
  </si>
  <si>
    <t>NAMA MURID</t>
  </si>
  <si>
    <t>• Nembiak ngayanka penemu pasal jaku enggau pengelandik ngena jaku ba tikas ke serekat. 
• Nembiak begunaka mayuh iring enggau latih.</t>
  </si>
  <si>
    <t xml:space="preserve">• Nembiak ngayanka penemu pasal jaku enggau pengelandik ngena jaku ba tikas ke baruh. 
• Nembiak agi begunaka iring, lalau enggau latih. </t>
  </si>
  <si>
    <t xml:space="preserve">• Nembiak ngayanka penemu pasal jaku enggau pengelandik ngena jaku ba tikas ke jelan peninggi. 
• Nembiak ulih meri idea enggau nguasa pengelandik bepikir ke asas dalam pengelandik jaku enggau iring ke minimum. pengelandik bepikir ke kritis enggau kreatif, serta ngereja pengawa belajar ngati kediri. </t>
  </si>
  <si>
    <t xml:space="preserve">• Nembiak ngayanka penemu pasal jaku enggau pengelandik ngena jaku ba tikas ke manah. 
• Nembiak ulih ngena penemu pasal jaku enggau efektif, ulih mantaika idea, nguasa pengelandik bepikir ke kritis, enggau ngereja pengawa belajar ngati kediri ti minimum. </t>
  </si>
  <si>
    <t>• Nembiak ulih ngayanka penemu pasal jaku enggau pengelandik ngena jaku ba tikas ke tinggi. 
• Nembiak ulih mantaika idea enggau terang sereta silik, berkomunikasyen sechara efektif, ngena penemu pasal jaku ke lebih kompleks, nguasa pengelandik bepikir ke kritis enggau kreatif, sereta ngereja pengawa belajar ngati kediri .</t>
  </si>
  <si>
    <t>• Nembiak ulih ngayanka tikas penemu pasal jaku enggau pengelandik ngena jaku ke lati sereta meruan. 
• Nembiak ulih mantaika idea enggau terang, silik sereta berurun, nguasa pengelandik bepikir ke kritis, kreatif enggau inovatif, berkomunikasyen sechara efektif sereta konfiden, ngereja pengawa belajar ngati kediri lalu nyadi teladan nembiak bukai.</t>
  </si>
  <si>
    <t>Nama Murid</t>
  </si>
  <si>
    <t>Nama Guru</t>
  </si>
  <si>
    <t>Tarikh Pelaporan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</si>
</sst>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7">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1"/>
      <color theme="1"/>
      <name val="Calibri"/>
      <family val="2"/>
    </font>
  </fonts>
  <fills count="15">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18">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8"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9"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8" borderId="0" xfId="0" applyFont="1" applyFill="1" applyAlignment="1"/>
    <xf numFmtId="0" fontId="1" fillId="8"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9"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9"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1" borderId="0" xfId="0" applyFont="1" applyFill="1" applyBorder="1" applyAlignment="1">
      <alignment horizontal="left"/>
    </xf>
    <xf numFmtId="0" fontId="8" fillId="11" borderId="0" xfId="0" applyFont="1" applyFill="1" applyBorder="1" applyAlignment="1"/>
    <xf numFmtId="0" fontId="5" fillId="11" borderId="0" xfId="0" applyFont="1" applyFill="1" applyBorder="1" applyAlignment="1">
      <alignment horizontal="center"/>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4" fillId="0" borderId="0" xfId="0" applyFont="1" applyAlignment="1"/>
    <xf numFmtId="0" fontId="0" fillId="12" borderId="0" xfId="0" applyFill="1" applyAlignment="1"/>
    <xf numFmtId="0" fontId="36" fillId="13" borderId="0" xfId="0" applyFont="1" applyFill="1" applyAlignment="1"/>
    <xf numFmtId="0" fontId="33" fillId="13" borderId="0" xfId="0" applyFont="1" applyFill="1" applyAlignment="1"/>
    <xf numFmtId="0" fontId="38" fillId="14" borderId="0" xfId="0" applyFont="1" applyFill="1" applyAlignment="1"/>
    <xf numFmtId="0" fontId="37" fillId="14" borderId="0" xfId="0" applyFont="1" applyFill="1" applyAlignment="1">
      <alignment vertical="center"/>
    </xf>
    <xf numFmtId="0" fontId="0" fillId="0" borderId="0" xfId="0" applyFill="1" applyBorder="1" applyAlignment="1"/>
    <xf numFmtId="0" fontId="0" fillId="0" borderId="0" xfId="0" applyBorder="1" applyAlignment="1"/>
    <xf numFmtId="0" fontId="35" fillId="12" borderId="0" xfId="0" applyFont="1" applyFill="1" applyAlignment="1"/>
    <xf numFmtId="0" fontId="0" fillId="12" borderId="0" xfId="0" applyFill="1" applyBorder="1" applyAlignment="1"/>
    <xf numFmtId="0" fontId="35" fillId="12" borderId="0" xfId="0" applyFont="1" applyFill="1" applyAlignment="1">
      <alignment horizontal="center"/>
    </xf>
    <xf numFmtId="0" fontId="35"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1" fillId="2" borderId="0" xfId="0" applyFont="1" applyFill="1" applyAlignment="1">
      <alignment horizontal="left" vertical="center"/>
    </xf>
    <xf numFmtId="0" fontId="5" fillId="2" borderId="0" xfId="0" applyFont="1" applyFill="1" applyAlignment="1">
      <alignment horizontal="right" vertical="center"/>
    </xf>
    <xf numFmtId="0" fontId="24" fillId="2" borderId="0" xfId="0" applyFont="1" applyFill="1" applyAlignment="1">
      <alignment horizontal="left" vertical="center" indent="1"/>
    </xf>
    <xf numFmtId="0" fontId="30" fillId="7" borderId="1" xfId="0" applyFont="1" applyFill="1" applyBorder="1" applyAlignment="1">
      <alignment horizontal="center" vertical="center" wrapText="1"/>
    </xf>
    <xf numFmtId="0" fontId="0" fillId="0" borderId="0" xfId="0" applyAlignment="1">
      <alignment vertical="top"/>
    </xf>
    <xf numFmtId="0" fontId="46" fillId="13" borderId="0" xfId="0" applyFont="1" applyFill="1" applyAlignment="1">
      <alignment horizontal="right" vertical="center"/>
    </xf>
    <xf numFmtId="0" fontId="35" fillId="0" borderId="0" xfId="0" applyFont="1" applyAlignment="1"/>
    <xf numFmtId="0" fontId="35" fillId="12" borderId="0" xfId="0" applyFont="1" applyFill="1" applyBorder="1" applyAlignment="1">
      <alignment horizontal="center"/>
    </xf>
    <xf numFmtId="0" fontId="0" fillId="0" borderId="0" xfId="0" applyBorder="1" applyAlignment="1">
      <alignment vertical="top"/>
    </xf>
    <xf numFmtId="0" fontId="2" fillId="5" borderId="0" xfId="0" applyFont="1" applyFill="1" applyAlignment="1">
      <alignment vertical="center"/>
    </xf>
    <xf numFmtId="0" fontId="24" fillId="5" borderId="0" xfId="0" applyFont="1" applyFill="1" applyAlignment="1">
      <alignment horizontal="right" vertical="center"/>
    </xf>
    <xf numFmtId="0" fontId="24" fillId="5" borderId="0" xfId="0" applyFont="1" applyFill="1" applyAlignment="1">
      <alignment horizontal="left" vertical="center"/>
    </xf>
    <xf numFmtId="0" fontId="32" fillId="0" borderId="0" xfId="0" applyFont="1" applyBorder="1" applyAlignment="1" applyProtection="1">
      <alignment horizontal="center"/>
    </xf>
    <xf numFmtId="0" fontId="8" fillId="5" borderId="6" xfId="0" applyFont="1" applyFill="1" applyBorder="1" applyAlignment="1">
      <alignment horizontal="left"/>
    </xf>
    <xf numFmtId="0" fontId="8" fillId="5" borderId="0" xfId="0" applyFont="1" applyFill="1" applyBorder="1" applyAlignment="1">
      <alignment horizontal="left"/>
    </xf>
    <xf numFmtId="0" fontId="34" fillId="0" borderId="0" xfId="0" applyFont="1" applyAlignment="1">
      <alignment horizontal="justify" vertical="justify" wrapText="1"/>
    </xf>
    <xf numFmtId="0" fontId="34" fillId="0" borderId="0" xfId="0" applyFont="1" applyBorder="1" applyAlignment="1">
      <alignment horizontal="justify" vertical="justify" wrapText="1"/>
    </xf>
    <xf numFmtId="0" fontId="12" fillId="10" borderId="3"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0" borderId="1" xfId="0" applyFont="1" applyFill="1" applyBorder="1" applyAlignment="1">
      <alignment horizontal="center" vertical="center"/>
    </xf>
    <xf numFmtId="0" fontId="27" fillId="10" borderId="1" xfId="0" applyFont="1" applyFill="1" applyBorder="1" applyAlignment="1">
      <alignment horizontal="center" vertical="center" wrapText="1"/>
    </xf>
    <xf numFmtId="0" fontId="27" fillId="10" borderId="4" xfId="0" applyFont="1" applyFill="1" applyBorder="1" applyAlignment="1">
      <alignment horizontal="center" vertical="center"/>
    </xf>
    <xf numFmtId="0" fontId="25" fillId="0" borderId="9" xfId="0" applyFont="1" applyFill="1" applyBorder="1" applyAlignment="1" applyProtection="1">
      <alignment horizontal="center" vertical="center"/>
      <protection locked="0"/>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24" fillId="0" borderId="0" xfId="0" applyFont="1" applyFill="1" applyBorder="1" applyAlignment="1">
      <alignment horizontal="right"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8" borderId="0" xfId="0" applyFont="1" applyFill="1" applyAlignment="1">
      <alignment horizontal="center" vertical="center"/>
    </xf>
    <xf numFmtId="0" fontId="2" fillId="5" borderId="0" xfId="0" applyFont="1" applyFill="1" applyAlignment="1">
      <alignment horizontal="center" vertical="center"/>
    </xf>
    <xf numFmtId="0" fontId="8" fillId="5" borderId="7" xfId="0" applyFont="1" applyFill="1" applyBorder="1" applyAlignment="1"/>
    <xf numFmtId="0" fontId="8" fillId="5" borderId="13" xfId="0" applyFont="1" applyFill="1" applyBorder="1" applyAlignment="1"/>
    <xf numFmtId="0" fontId="8" fillId="5" borderId="6" xfId="0" applyFont="1" applyFill="1" applyBorder="1" applyAlignment="1"/>
    <xf numFmtId="0" fontId="8" fillId="5" borderId="0" xfId="0" applyFont="1" applyFill="1" applyBorder="1" applyAlignment="1"/>
    <xf numFmtId="0" fontId="8" fillId="5" borderId="11" xfId="0" applyFont="1" applyFill="1" applyBorder="1" applyAlignment="1"/>
    <xf numFmtId="0" fontId="8" fillId="5" borderId="2"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2</c:v>
                </c:pt>
                <c:pt idx="2">
                  <c:v>2</c:v>
                </c:pt>
                <c:pt idx="3">
                  <c:v>0</c:v>
                </c:pt>
                <c:pt idx="4">
                  <c:v>1</c:v>
                </c:pt>
                <c:pt idx="5">
                  <c:v>2</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1</c:v>
                </c:pt>
                <c:pt idx="2">
                  <c:v>1</c:v>
                </c:pt>
                <c:pt idx="3">
                  <c:v>1</c:v>
                </c:pt>
                <c:pt idx="4">
                  <c:v>1</c:v>
                </c:pt>
                <c:pt idx="5">
                  <c:v>2</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5</c:v>
                </c:pt>
                <c:pt idx="3">
                  <c:v>2</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2</c:v>
                </c:pt>
                <c:pt idx="2">
                  <c:v>3</c:v>
                </c:pt>
                <c:pt idx="3">
                  <c:v>0</c:v>
                </c:pt>
                <c:pt idx="4">
                  <c:v>2</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5"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microsoft.com/office/2007/relationships/hdphoto" Target="../media/hdphoto3.wdp"/><Relationship Id="rId5" Type="http://schemas.openxmlformats.org/officeDocument/2006/relationships/image" Target="../media/image3.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866775</xdr:colOff>
          <xdr:row>5</xdr:row>
          <xdr:rowOff>19050</xdr:rowOff>
        </xdr:from>
        <xdr:to>
          <xdr:col>6</xdr:col>
          <xdr:colOff>66675</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6</xdr:row>
          <xdr:rowOff>19050</xdr:rowOff>
        </xdr:from>
        <xdr:to>
          <xdr:col>6</xdr:col>
          <xdr:colOff>57150</xdr:colOff>
          <xdr:row>6</xdr:row>
          <xdr:rowOff>238125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47624</xdr:colOff>
      <xdr:row>0</xdr:row>
      <xdr:rowOff>23813</xdr:rowOff>
    </xdr:from>
    <xdr:to>
      <xdr:col>3</xdr:col>
      <xdr:colOff>1150250</xdr:colOff>
      <xdr:row>2</xdr:row>
      <xdr:rowOff>130969</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4" y="23813"/>
          <a:ext cx="2448032" cy="631031"/>
        </a:xfrm>
        <a:prstGeom prst="rect">
          <a:avLst/>
        </a:prstGeom>
      </xdr:spPr>
    </xdr:pic>
    <xdr:clientData/>
  </xdr:twoCellAnchor>
  <xdr:twoCellAnchor>
    <xdr:from>
      <xdr:col>5</xdr:col>
      <xdr:colOff>4762500</xdr:colOff>
      <xdr:row>0</xdr:row>
      <xdr:rowOff>35719</xdr:rowOff>
    </xdr:from>
    <xdr:to>
      <xdr:col>5</xdr:col>
      <xdr:colOff>5953125</xdr:colOff>
      <xdr:row>3</xdr:row>
      <xdr:rowOff>178593</xdr:rowOff>
    </xdr:to>
    <xdr:sp macro="" textlink="">
      <xdr:nvSpPr>
        <xdr:cNvPr id="4" name="Rectangle 3"/>
        <xdr:cNvSpPr/>
      </xdr:nvSpPr>
      <xdr:spPr bwMode="auto">
        <a:xfrm>
          <a:off x="8382000" y="35719"/>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74839</xdr:colOff>
      <xdr:row>0</xdr:row>
      <xdr:rowOff>144575</xdr:rowOff>
    </xdr:from>
    <xdr:to>
      <xdr:col>2</xdr:col>
      <xdr:colOff>551640</xdr:colOff>
      <xdr:row>3</xdr:row>
      <xdr:rowOff>119061</xdr:rowOff>
    </xdr:to>
    <xdr:pic>
      <xdr:nvPicPr>
        <xdr:cNvPr id="33" name="Picture 32"/>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81789" cy="574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3"/>
  <sheetViews>
    <sheetView showGridLines="0" showRowColHeaders="0" workbookViewId="0">
      <pane ySplit="2" topLeftCell="A3" activePane="bottomLeft" state="frozen"/>
      <selection pane="bottomLeft" activeCell="H15" sqref="H15"/>
    </sheetView>
  </sheetViews>
  <sheetFormatPr defaultRowHeight="15"/>
  <cols>
    <col min="1" max="1" width="3.85546875" customWidth="1"/>
    <col min="2" max="12" width="9.140625" customWidth="1"/>
  </cols>
  <sheetData>
    <row r="1" spans="1:12" ht="24" customHeight="1">
      <c r="A1" s="152" t="s">
        <v>38</v>
      </c>
      <c r="B1" s="151"/>
      <c r="C1" s="151"/>
      <c r="D1" s="151"/>
      <c r="E1" s="151"/>
      <c r="F1" s="151"/>
      <c r="G1" s="151"/>
      <c r="H1" s="151"/>
      <c r="I1" s="151"/>
      <c r="J1" s="151"/>
      <c r="K1" s="151"/>
    </row>
    <row r="2" spans="1:12" ht="21">
      <c r="A2" s="149" t="s">
        <v>24</v>
      </c>
      <c r="B2" s="150"/>
      <c r="C2" s="150"/>
      <c r="D2" s="150"/>
      <c r="E2" s="150"/>
      <c r="F2" s="150"/>
      <c r="G2" s="150"/>
      <c r="H2" s="150"/>
      <c r="I2" s="150"/>
      <c r="J2" s="150"/>
      <c r="K2" s="166" t="s">
        <v>80</v>
      </c>
    </row>
    <row r="4" spans="1:12" ht="15" customHeight="1">
      <c r="A4" s="167" t="s">
        <v>68</v>
      </c>
    </row>
    <row r="5" spans="1:12" ht="15" customHeight="1">
      <c r="A5" s="176" t="s">
        <v>44</v>
      </c>
      <c r="B5" s="176"/>
      <c r="C5" s="176"/>
      <c r="D5" s="176"/>
      <c r="E5" s="176"/>
      <c r="F5" s="176"/>
      <c r="G5" s="176"/>
      <c r="H5" s="176"/>
      <c r="I5" s="176"/>
      <c r="J5" s="176"/>
      <c r="K5" s="176"/>
    </row>
    <row r="6" spans="1:12">
      <c r="A6" s="176"/>
      <c r="B6" s="176"/>
      <c r="C6" s="176"/>
      <c r="D6" s="176"/>
      <c r="E6" s="176"/>
      <c r="F6" s="176"/>
      <c r="G6" s="176"/>
      <c r="H6" s="176"/>
      <c r="I6" s="176"/>
      <c r="J6" s="176"/>
      <c r="K6" s="176"/>
    </row>
    <row r="7" spans="1:12">
      <c r="A7" s="176"/>
      <c r="B7" s="176"/>
      <c r="C7" s="176"/>
      <c r="D7" s="176"/>
      <c r="E7" s="176"/>
      <c r="F7" s="176"/>
      <c r="G7" s="176"/>
      <c r="H7" s="176"/>
      <c r="I7" s="176"/>
      <c r="J7" s="176"/>
      <c r="K7" s="176"/>
    </row>
    <row r="8" spans="1:12">
      <c r="A8" s="176"/>
      <c r="B8" s="176"/>
      <c r="C8" s="176"/>
      <c r="D8" s="176"/>
      <c r="E8" s="176"/>
      <c r="F8" s="176"/>
      <c r="G8" s="176"/>
      <c r="H8" s="176"/>
      <c r="I8" s="176"/>
      <c r="J8" s="176"/>
      <c r="K8" s="176"/>
    </row>
    <row r="9" spans="1:12">
      <c r="A9" s="176"/>
      <c r="B9" s="176"/>
      <c r="C9" s="176"/>
      <c r="D9" s="176"/>
      <c r="E9" s="176"/>
      <c r="F9" s="176"/>
      <c r="G9" s="176"/>
      <c r="H9" s="176"/>
      <c r="I9" s="176"/>
      <c r="J9" s="176"/>
      <c r="K9" s="176"/>
    </row>
    <row r="10" spans="1:12">
      <c r="B10" s="153"/>
      <c r="C10" s="153"/>
      <c r="D10" s="154"/>
      <c r="E10" s="154"/>
      <c r="F10" s="154"/>
      <c r="G10" s="154"/>
      <c r="H10" s="154"/>
      <c r="I10" s="154"/>
      <c r="J10" s="154"/>
      <c r="K10" s="154"/>
    </row>
    <row r="11" spans="1:12">
      <c r="A11" s="157" t="s">
        <v>32</v>
      </c>
      <c r="B11" s="158" t="s">
        <v>25</v>
      </c>
      <c r="C11" s="156"/>
      <c r="D11" s="156"/>
      <c r="E11" s="156"/>
      <c r="F11" s="156"/>
      <c r="G11" s="156"/>
      <c r="H11" s="156"/>
      <c r="I11" s="156"/>
      <c r="J11" s="156"/>
      <c r="K11" s="156"/>
      <c r="L11" s="154"/>
    </row>
    <row r="12" spans="1:12">
      <c r="B12" s="147" t="s">
        <v>26</v>
      </c>
    </row>
    <row r="13" spans="1:12">
      <c r="B13" s="147" t="s">
        <v>27</v>
      </c>
    </row>
    <row r="14" spans="1:12">
      <c r="B14" s="147" t="s">
        <v>28</v>
      </c>
    </row>
    <row r="15" spans="1:12">
      <c r="B15" s="147" t="s">
        <v>29</v>
      </c>
    </row>
    <row r="16" spans="1:12">
      <c r="B16" s="147" t="s">
        <v>30</v>
      </c>
    </row>
    <row r="17" spans="1:13">
      <c r="B17" s="147" t="s">
        <v>31</v>
      </c>
    </row>
    <row r="19" spans="1:13">
      <c r="A19" s="157" t="s">
        <v>33</v>
      </c>
      <c r="B19" s="155" t="s">
        <v>34</v>
      </c>
      <c r="C19" s="148"/>
      <c r="D19" s="148"/>
      <c r="E19" s="148"/>
      <c r="F19" s="148"/>
      <c r="G19" s="148"/>
      <c r="H19" s="148"/>
      <c r="I19" s="148"/>
      <c r="J19" s="148"/>
      <c r="K19" s="148"/>
    </row>
    <row r="20" spans="1:13">
      <c r="B20" s="147" t="s">
        <v>42</v>
      </c>
    </row>
    <row r="21" spans="1:13">
      <c r="B21" s="147" t="s">
        <v>35</v>
      </c>
    </row>
    <row r="22" spans="1:13">
      <c r="B22" s="147" t="s">
        <v>36</v>
      </c>
    </row>
    <row r="23" spans="1:13">
      <c r="B23" s="147" t="s">
        <v>37</v>
      </c>
    </row>
    <row r="24" spans="1:13">
      <c r="B24" s="147" t="s">
        <v>45</v>
      </c>
    </row>
    <row r="25" spans="1:13">
      <c r="B25" s="147" t="s">
        <v>39</v>
      </c>
    </row>
    <row r="26" spans="1:13">
      <c r="B26" s="147" t="s">
        <v>40</v>
      </c>
    </row>
    <row r="28" spans="1:13" ht="15" customHeight="1">
      <c r="A28" s="157" t="s">
        <v>41</v>
      </c>
      <c r="B28" s="155" t="s">
        <v>13</v>
      </c>
      <c r="C28" s="148"/>
      <c r="D28" s="148"/>
      <c r="E28" s="148"/>
      <c r="F28" s="148"/>
      <c r="G28" s="148"/>
      <c r="H28" s="148"/>
      <c r="I28" s="148"/>
      <c r="J28" s="148"/>
      <c r="K28" s="148"/>
    </row>
    <row r="29" spans="1:13" ht="15" customHeight="1">
      <c r="A29" s="154"/>
      <c r="B29" s="177" t="s">
        <v>46</v>
      </c>
      <c r="C29" s="177"/>
      <c r="D29" s="177"/>
      <c r="E29" s="177"/>
      <c r="F29" s="177"/>
      <c r="G29" s="177"/>
      <c r="H29" s="177"/>
      <c r="I29" s="177"/>
      <c r="J29" s="177"/>
      <c r="K29" s="177"/>
      <c r="M29" s="147"/>
    </row>
    <row r="30" spans="1:13">
      <c r="A30" s="154"/>
      <c r="B30" s="177"/>
      <c r="C30" s="177"/>
      <c r="D30" s="177"/>
      <c r="E30" s="177"/>
      <c r="F30" s="177"/>
      <c r="G30" s="177"/>
      <c r="H30" s="177"/>
      <c r="I30" s="177"/>
      <c r="J30" s="177"/>
      <c r="K30" s="177"/>
      <c r="M30" s="147"/>
    </row>
    <row r="31" spans="1:13">
      <c r="A31" s="154"/>
      <c r="B31" s="177"/>
      <c r="C31" s="177"/>
      <c r="D31" s="177"/>
      <c r="E31" s="177"/>
      <c r="F31" s="177"/>
      <c r="G31" s="177"/>
      <c r="H31" s="177"/>
      <c r="I31" s="177"/>
      <c r="J31" s="177"/>
      <c r="K31" s="177"/>
      <c r="M31" s="147"/>
    </row>
    <row r="32" spans="1:13">
      <c r="A32" s="154"/>
      <c r="B32" s="177"/>
      <c r="C32" s="177"/>
      <c r="D32" s="177"/>
      <c r="E32" s="177"/>
      <c r="F32" s="177"/>
      <c r="G32" s="177"/>
      <c r="H32" s="177"/>
      <c r="I32" s="177"/>
      <c r="J32" s="177"/>
      <c r="K32" s="177"/>
      <c r="M32" s="147"/>
    </row>
    <row r="33" spans="1:11">
      <c r="A33" s="154"/>
      <c r="B33" s="177"/>
      <c r="C33" s="177"/>
      <c r="D33" s="177"/>
      <c r="E33" s="177"/>
      <c r="F33" s="177"/>
      <c r="G33" s="177"/>
      <c r="H33" s="177"/>
      <c r="I33" s="177"/>
      <c r="J33" s="177"/>
      <c r="K33" s="177"/>
    </row>
    <row r="34" spans="1:11">
      <c r="A34" s="154"/>
      <c r="B34" s="177"/>
      <c r="C34" s="177"/>
      <c r="D34" s="177"/>
      <c r="E34" s="177"/>
      <c r="F34" s="177"/>
      <c r="G34" s="177"/>
      <c r="H34" s="177"/>
      <c r="I34" s="177"/>
      <c r="J34" s="177"/>
      <c r="K34" s="177"/>
    </row>
    <row r="35" spans="1:11">
      <c r="A35" s="154"/>
      <c r="B35" s="154"/>
      <c r="C35" s="154"/>
      <c r="D35" s="154"/>
      <c r="E35" s="154"/>
      <c r="F35" s="154"/>
      <c r="G35" s="154"/>
      <c r="H35" s="154"/>
      <c r="I35" s="154"/>
      <c r="J35" s="154"/>
      <c r="K35" s="154"/>
    </row>
    <row r="36" spans="1:11" ht="15" customHeight="1">
      <c r="A36" s="168" t="s">
        <v>43</v>
      </c>
      <c r="B36" s="158" t="s">
        <v>69</v>
      </c>
      <c r="C36" s="156"/>
      <c r="D36" s="156"/>
      <c r="E36" s="156"/>
      <c r="F36" s="156"/>
      <c r="G36" s="156"/>
      <c r="H36" s="156"/>
      <c r="I36" s="156"/>
      <c r="J36" s="156"/>
      <c r="K36" s="156"/>
    </row>
    <row r="37" spans="1:11">
      <c r="A37" s="169">
        <v>1</v>
      </c>
      <c r="B37" s="177" t="s">
        <v>66</v>
      </c>
      <c r="C37" s="177"/>
      <c r="D37" s="177"/>
      <c r="E37" s="177"/>
      <c r="F37" s="177"/>
      <c r="G37" s="177"/>
      <c r="H37" s="177"/>
      <c r="I37" s="177"/>
      <c r="J37" s="177"/>
      <c r="K37" s="177"/>
    </row>
    <row r="38" spans="1:11">
      <c r="A38" s="169"/>
      <c r="B38" s="177"/>
      <c r="C38" s="177"/>
      <c r="D38" s="177"/>
      <c r="E38" s="177"/>
      <c r="F38" s="177"/>
      <c r="G38" s="177"/>
      <c r="H38" s="177"/>
      <c r="I38" s="177"/>
      <c r="J38" s="177"/>
      <c r="K38" s="177"/>
    </row>
    <row r="39" spans="1:11">
      <c r="A39" s="169"/>
      <c r="B39" s="177"/>
      <c r="C39" s="177"/>
      <c r="D39" s="177"/>
      <c r="E39" s="177"/>
      <c r="F39" s="177"/>
      <c r="G39" s="177"/>
      <c r="H39" s="177"/>
      <c r="I39" s="177"/>
      <c r="J39" s="177"/>
      <c r="K39" s="177"/>
    </row>
    <row r="40" spans="1:11" ht="15" customHeight="1">
      <c r="A40" s="169"/>
      <c r="B40" s="177"/>
      <c r="C40" s="177"/>
      <c r="D40" s="177"/>
      <c r="E40" s="177"/>
      <c r="F40" s="177"/>
      <c r="G40" s="177"/>
      <c r="H40" s="177"/>
      <c r="I40" s="177"/>
      <c r="J40" s="177"/>
      <c r="K40" s="177"/>
    </row>
    <row r="41" spans="1:11">
      <c r="A41" s="169">
        <v>2</v>
      </c>
      <c r="B41" s="177" t="s">
        <v>70</v>
      </c>
      <c r="C41" s="177"/>
      <c r="D41" s="177"/>
      <c r="E41" s="177"/>
      <c r="F41" s="177"/>
      <c r="G41" s="177"/>
      <c r="H41" s="177"/>
      <c r="I41" s="177"/>
      <c r="J41" s="177"/>
      <c r="K41" s="177"/>
    </row>
    <row r="42" spans="1:11" ht="15" customHeight="1">
      <c r="A42" s="169">
        <v>3</v>
      </c>
      <c r="B42" s="177" t="s">
        <v>67</v>
      </c>
      <c r="C42" s="177"/>
      <c r="D42" s="177"/>
      <c r="E42" s="177"/>
      <c r="F42" s="177"/>
      <c r="G42" s="177"/>
      <c r="H42" s="177"/>
      <c r="I42" s="177"/>
      <c r="J42" s="177"/>
      <c r="K42" s="177"/>
    </row>
    <row r="43" spans="1:11">
      <c r="A43" s="169"/>
      <c r="B43" s="177"/>
      <c r="C43" s="177"/>
      <c r="D43" s="177"/>
      <c r="E43" s="177"/>
      <c r="F43" s="177"/>
      <c r="G43" s="177"/>
      <c r="H43" s="177"/>
      <c r="I43" s="177"/>
      <c r="J43" s="177"/>
      <c r="K43" s="177"/>
    </row>
    <row r="44" spans="1:11" ht="15" customHeight="1">
      <c r="A44" s="169">
        <v>4</v>
      </c>
      <c r="B44" s="177" t="s">
        <v>71</v>
      </c>
      <c r="C44" s="177"/>
      <c r="D44" s="177"/>
      <c r="E44" s="177"/>
      <c r="F44" s="177"/>
      <c r="G44" s="177"/>
      <c r="H44" s="177"/>
      <c r="I44" s="177"/>
      <c r="J44" s="177"/>
      <c r="K44" s="177"/>
    </row>
    <row r="45" spans="1:11">
      <c r="A45" s="169">
        <v>5</v>
      </c>
      <c r="B45" s="177" t="s">
        <v>72</v>
      </c>
      <c r="C45" s="177"/>
      <c r="D45" s="177"/>
      <c r="E45" s="177"/>
      <c r="F45" s="177"/>
      <c r="G45" s="177"/>
      <c r="H45" s="177"/>
      <c r="I45" s="177"/>
      <c r="J45" s="177"/>
      <c r="K45" s="177"/>
    </row>
    <row r="46" spans="1:11">
      <c r="A46" s="169"/>
      <c r="B46" s="177"/>
      <c r="C46" s="177"/>
      <c r="D46" s="177"/>
      <c r="E46" s="177"/>
      <c r="F46" s="177"/>
      <c r="G46" s="177"/>
      <c r="H46" s="177"/>
      <c r="I46" s="177"/>
      <c r="J46" s="177"/>
      <c r="K46" s="177"/>
    </row>
    <row r="47" spans="1:11">
      <c r="A47" s="154"/>
      <c r="B47" s="177"/>
      <c r="C47" s="177"/>
      <c r="D47" s="177"/>
      <c r="E47" s="177"/>
      <c r="F47" s="177"/>
      <c r="G47" s="177"/>
      <c r="H47" s="177"/>
      <c r="I47" s="177"/>
      <c r="J47" s="177"/>
      <c r="K47" s="177"/>
    </row>
    <row r="48" spans="1:11" ht="15" customHeight="1">
      <c r="A48" s="154"/>
      <c r="B48" s="177"/>
      <c r="C48" s="177"/>
      <c r="D48" s="177"/>
      <c r="E48" s="177"/>
      <c r="F48" s="177"/>
      <c r="G48" s="177"/>
      <c r="H48" s="177"/>
      <c r="I48" s="177"/>
      <c r="J48" s="177"/>
      <c r="K48" s="177"/>
    </row>
    <row r="49" spans="1:11">
      <c r="A49" s="154"/>
      <c r="B49" s="154"/>
      <c r="C49" s="154"/>
      <c r="D49" s="154"/>
      <c r="E49" s="154"/>
      <c r="F49" s="154"/>
      <c r="G49" s="154"/>
      <c r="H49" s="154"/>
      <c r="I49" s="154"/>
      <c r="J49" s="154"/>
      <c r="K49" s="154"/>
    </row>
    <row r="50" spans="1:11">
      <c r="A50" s="165"/>
      <c r="B50" s="176"/>
      <c r="C50" s="176"/>
      <c r="D50" s="176"/>
      <c r="E50" s="176"/>
      <c r="F50" s="176"/>
      <c r="G50" s="176"/>
      <c r="H50" s="176"/>
      <c r="I50" s="176"/>
      <c r="J50" s="176"/>
      <c r="K50" s="176"/>
    </row>
    <row r="51" spans="1:11">
      <c r="A51" s="165"/>
      <c r="B51" s="176"/>
      <c r="C51" s="176"/>
      <c r="D51" s="176"/>
      <c r="E51" s="176"/>
      <c r="F51" s="176"/>
      <c r="G51" s="176"/>
      <c r="H51" s="176"/>
      <c r="I51" s="176"/>
      <c r="J51" s="176"/>
      <c r="K51" s="176"/>
    </row>
    <row r="52" spans="1:11">
      <c r="B52" s="176"/>
      <c r="C52" s="176"/>
      <c r="D52" s="176"/>
      <c r="E52" s="176"/>
      <c r="F52" s="176"/>
      <c r="G52" s="176"/>
      <c r="H52" s="176"/>
      <c r="I52" s="176"/>
      <c r="J52" s="176"/>
      <c r="K52" s="176"/>
    </row>
    <row r="53" spans="1:11">
      <c r="B53" s="176"/>
      <c r="C53" s="176"/>
      <c r="D53" s="176"/>
      <c r="E53" s="176"/>
      <c r="F53" s="176"/>
      <c r="G53" s="176"/>
      <c r="H53" s="176"/>
      <c r="I53" s="176"/>
      <c r="J53" s="176"/>
      <c r="K53" s="176"/>
    </row>
  </sheetData>
  <sheetProtection algorithmName="SHA-512" hashValue="M15MjQWUta1xRC55m/Opwt17VlASlotOXGKHrN5Twz95Sm8p2wsB4u3awZMLvp4XY4Z1cgyy2ZXHzp/wzc1aWA==" saltValue="00u3/SytR3Nx106MeNWlMw==" spinCount="100000" sheet="1" objects="1" scenarios="1"/>
  <mergeCells count="10">
    <mergeCell ref="A5:K9"/>
    <mergeCell ref="B29:K34"/>
    <mergeCell ref="B37:K40"/>
    <mergeCell ref="B52:K53"/>
    <mergeCell ref="B42:K43"/>
    <mergeCell ref="B50:K51"/>
    <mergeCell ref="B41:K41"/>
    <mergeCell ref="B44:K44"/>
    <mergeCell ref="B45:K46"/>
    <mergeCell ref="B47:K48"/>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zoomScale="90" zoomScaleNormal="90" zoomScaleSheetLayoutView="100" workbookViewId="0">
      <selection activeCell="D17" sqref="D17"/>
    </sheetView>
  </sheetViews>
  <sheetFormatPr defaultRowHeight="15.75" zeroHeight="1"/>
  <cols>
    <col min="1" max="1" width="5" style="89" customWidth="1"/>
    <col min="2" max="2" width="40.28515625" style="89" customWidth="1"/>
    <col min="3" max="3" width="19.140625" style="89" customWidth="1"/>
    <col min="4" max="4" width="11.85546875" style="90" customWidth="1"/>
    <col min="5" max="7" width="17.140625" style="89" customWidth="1"/>
    <col min="8" max="8" width="13.140625" style="89" hidden="1" customWidth="1"/>
    <col min="9" max="9" width="11" style="89" hidden="1" customWidth="1"/>
    <col min="10" max="10" width="9.42578125" style="89" hidden="1" customWidth="1"/>
    <col min="11" max="18" width="10.28515625" style="89" hidden="1" customWidth="1"/>
    <col min="19" max="19" width="1.5703125" style="89" hidden="1" customWidth="1"/>
    <col min="20" max="29" width="10.28515625" style="89" hidden="1" customWidth="1"/>
    <col min="30" max="30" width="18" style="90" customWidth="1"/>
    <col min="31" max="31" width="5.42578125" style="89" customWidth="1"/>
    <col min="32" max="32" width="2" style="89" hidden="1" customWidth="1"/>
    <col min="33" max="33" width="2.42578125" style="89" hidden="1" customWidth="1"/>
    <col min="34" max="34" width="9.140625" style="89" hidden="1" customWidth="1"/>
    <col min="35" max="35" width="2" style="89" hidden="1" customWidth="1"/>
    <col min="36" max="37" width="0" style="89" hidden="1" customWidth="1"/>
    <col min="38" max="16384" width="9.140625" style="89"/>
  </cols>
  <sheetData>
    <row r="1" spans="1:35" s="87" customFormat="1" ht="25.5" customHeight="1">
      <c r="A1" s="91"/>
      <c r="B1" s="92"/>
      <c r="C1" s="93" t="s">
        <v>51</v>
      </c>
      <c r="D1" s="94" t="s">
        <v>84</v>
      </c>
      <c r="E1" s="94"/>
      <c r="F1" s="94"/>
      <c r="G1" s="94"/>
      <c r="H1" s="94"/>
      <c r="I1" s="94"/>
      <c r="J1" s="94"/>
      <c r="K1" s="94"/>
      <c r="L1" s="94"/>
      <c r="M1" s="94"/>
      <c r="N1" s="94"/>
      <c r="O1" s="94"/>
      <c r="P1" s="94"/>
      <c r="Q1" s="94"/>
      <c r="R1" s="94"/>
      <c r="S1" s="94"/>
      <c r="T1" s="92"/>
      <c r="U1" s="92"/>
      <c r="V1" s="91"/>
      <c r="W1" s="92"/>
      <c r="X1" s="92"/>
      <c r="Y1" s="92"/>
      <c r="Z1" s="92"/>
      <c r="AA1" s="92"/>
      <c r="AB1" s="92"/>
      <c r="AC1" s="92"/>
      <c r="AD1" s="112"/>
    </row>
    <row r="2" spans="1:35" s="87" customFormat="1" ht="25.5" customHeight="1">
      <c r="A2" s="91"/>
      <c r="B2" s="92"/>
      <c r="C2" s="93" t="s">
        <v>0</v>
      </c>
      <c r="D2" s="94" t="s">
        <v>85</v>
      </c>
      <c r="E2" s="94"/>
      <c r="F2" s="94"/>
      <c r="G2" s="94"/>
      <c r="H2" s="94"/>
      <c r="I2" s="94"/>
      <c r="J2" s="94"/>
      <c r="K2" s="94"/>
      <c r="L2" s="94"/>
      <c r="M2" s="94"/>
      <c r="N2" s="94"/>
      <c r="O2" s="94"/>
      <c r="P2" s="94"/>
      <c r="Q2" s="94"/>
      <c r="R2" s="94"/>
      <c r="S2" s="94"/>
      <c r="T2" s="92"/>
      <c r="U2" s="92"/>
      <c r="V2" s="91"/>
      <c r="W2" s="92"/>
      <c r="X2" s="92"/>
      <c r="Y2" s="92"/>
      <c r="Z2" s="92"/>
      <c r="AA2" s="92"/>
      <c r="AB2" s="92"/>
      <c r="AC2" s="92"/>
      <c r="AD2" s="112"/>
    </row>
    <row r="3" spans="1:35" s="87" customFormat="1" ht="25.5" customHeight="1">
      <c r="A3" s="91"/>
      <c r="B3" s="95"/>
      <c r="C3" s="93" t="s">
        <v>52</v>
      </c>
      <c r="D3" s="94" t="s">
        <v>86</v>
      </c>
      <c r="E3" s="94"/>
      <c r="F3" s="94"/>
      <c r="G3" s="94"/>
      <c r="H3" s="94"/>
      <c r="I3" s="94"/>
      <c r="J3" s="94"/>
      <c r="K3" s="94"/>
      <c r="L3" s="94"/>
      <c r="M3" s="94"/>
      <c r="N3" s="94"/>
      <c r="O3" s="94"/>
      <c r="P3" s="94"/>
      <c r="Q3" s="94"/>
      <c r="R3" s="94"/>
      <c r="S3" s="94"/>
      <c r="T3" s="95"/>
      <c r="U3" s="95"/>
      <c r="V3" s="91"/>
      <c r="W3" s="95"/>
      <c r="X3" s="95"/>
      <c r="Y3" s="95"/>
      <c r="Z3" s="95"/>
      <c r="AA3" s="95"/>
      <c r="AB3" s="95"/>
      <c r="AC3" s="95"/>
      <c r="AD3" s="113"/>
    </row>
    <row r="4" spans="1:35" s="87" customFormat="1" ht="25.5" customHeight="1">
      <c r="A4" s="91"/>
      <c r="B4" s="92"/>
      <c r="C4" s="93" t="s">
        <v>54</v>
      </c>
      <c r="D4" s="145" t="s">
        <v>81</v>
      </c>
      <c r="E4" s="94"/>
      <c r="F4" s="94"/>
      <c r="G4" s="94"/>
      <c r="H4" s="94"/>
      <c r="I4" s="94"/>
      <c r="J4" s="94"/>
      <c r="K4" s="94"/>
      <c r="L4" s="94"/>
      <c r="M4" s="94"/>
      <c r="N4" s="94"/>
      <c r="O4" s="94"/>
      <c r="P4" s="94"/>
      <c r="Q4" s="94"/>
      <c r="R4" s="94"/>
      <c r="S4" s="94" t="s">
        <v>1</v>
      </c>
      <c r="T4" s="92"/>
      <c r="U4" s="92"/>
      <c r="V4" s="91"/>
      <c r="W4" s="92"/>
      <c r="X4" s="92"/>
      <c r="Y4" s="92"/>
      <c r="Z4" s="92"/>
      <c r="AA4" s="92"/>
      <c r="AB4" s="92"/>
      <c r="AC4" s="92"/>
      <c r="AD4" s="112"/>
    </row>
    <row r="5" spans="1:35" ht="15.95" customHeight="1">
      <c r="A5" s="96"/>
      <c r="B5" s="96"/>
      <c r="C5" s="96"/>
      <c r="D5" s="97"/>
      <c r="E5" s="96"/>
      <c r="F5" s="96"/>
      <c r="G5" s="96" t="s">
        <v>48</v>
      </c>
      <c r="H5" s="96"/>
      <c r="I5" s="96"/>
      <c r="J5" s="96"/>
      <c r="K5" s="96"/>
      <c r="L5" s="96"/>
      <c r="M5" s="96"/>
      <c r="N5" s="96"/>
      <c r="O5" s="96"/>
      <c r="P5" s="96"/>
      <c r="Q5" s="96"/>
      <c r="R5" s="96"/>
      <c r="S5" s="96"/>
      <c r="T5" s="96"/>
      <c r="U5" s="96"/>
      <c r="V5" s="96"/>
      <c r="W5" s="96"/>
      <c r="X5" s="96"/>
      <c r="Y5" s="96"/>
      <c r="Z5" s="96"/>
      <c r="AA5" s="96"/>
      <c r="AB5" s="96"/>
      <c r="AC5" s="96"/>
      <c r="AD5" s="97"/>
    </row>
    <row r="6" spans="1:35" s="88" customFormat="1" ht="20.100000000000001" customHeight="1">
      <c r="A6" s="98" t="s">
        <v>53</v>
      </c>
      <c r="B6" s="96"/>
      <c r="C6" s="99" t="s">
        <v>115</v>
      </c>
      <c r="D6" s="143" t="s">
        <v>87</v>
      </c>
      <c r="E6" s="96"/>
      <c r="F6" s="96"/>
      <c r="G6" s="100" t="s">
        <v>49</v>
      </c>
      <c r="H6" s="100"/>
      <c r="I6" s="100"/>
      <c r="J6" s="100"/>
      <c r="K6" s="100"/>
      <c r="L6" s="100"/>
      <c r="M6" s="100"/>
      <c r="N6" s="100"/>
      <c r="O6" s="100"/>
      <c r="P6" s="100"/>
      <c r="Q6" s="100"/>
      <c r="R6" s="100"/>
      <c r="S6" s="100"/>
      <c r="T6" s="100"/>
      <c r="U6" s="100"/>
      <c r="V6" s="100"/>
      <c r="W6" s="100"/>
      <c r="X6" s="100"/>
      <c r="Y6" s="100"/>
      <c r="Z6" s="101"/>
      <c r="AA6" s="101"/>
      <c r="AB6" s="101"/>
      <c r="AC6" s="101"/>
      <c r="AD6" s="102"/>
    </row>
    <row r="7" spans="1:35" s="88" customFormat="1" ht="20.100000000000001" customHeight="1">
      <c r="A7" s="163" t="s">
        <v>80</v>
      </c>
      <c r="B7" s="100"/>
      <c r="C7" s="99" t="s">
        <v>2</v>
      </c>
      <c r="D7" s="143" t="s">
        <v>88</v>
      </c>
      <c r="E7" s="96"/>
      <c r="F7" s="96"/>
      <c r="G7" s="100" t="s">
        <v>47</v>
      </c>
      <c r="H7" s="100"/>
      <c r="I7" s="100"/>
      <c r="J7" s="100"/>
      <c r="K7" s="100"/>
      <c r="L7" s="100"/>
      <c r="M7" s="100"/>
      <c r="N7" s="100"/>
      <c r="O7" s="100"/>
      <c r="P7" s="100"/>
      <c r="Q7" s="100"/>
      <c r="R7" s="100"/>
      <c r="S7" s="100"/>
      <c r="T7" s="100"/>
      <c r="U7" s="100"/>
      <c r="V7" s="100"/>
      <c r="W7" s="100"/>
      <c r="X7" s="100"/>
      <c r="Y7" s="100"/>
      <c r="Z7" s="101"/>
      <c r="AA7" s="101"/>
      <c r="AB7" s="101"/>
      <c r="AC7" s="101"/>
      <c r="AD7" s="102"/>
    </row>
    <row r="8" spans="1:35" s="88" customFormat="1" ht="20.100000000000001" customHeight="1">
      <c r="A8" s="101"/>
      <c r="B8" s="100"/>
      <c r="C8" s="101"/>
      <c r="D8" s="100"/>
      <c r="E8" s="102"/>
      <c r="F8" s="103"/>
      <c r="G8" s="102"/>
      <c r="H8" s="103"/>
      <c r="I8" s="102"/>
      <c r="J8" s="103"/>
      <c r="K8" s="102"/>
      <c r="L8" s="103"/>
      <c r="M8" s="102"/>
      <c r="N8" s="103"/>
      <c r="O8" s="102"/>
      <c r="P8" s="103"/>
      <c r="Q8" s="102"/>
      <c r="R8" s="103"/>
      <c r="S8" s="102"/>
      <c r="T8" s="103"/>
      <c r="U8" s="102"/>
      <c r="V8" s="103"/>
      <c r="W8" s="102"/>
      <c r="X8" s="103"/>
      <c r="Y8" s="102"/>
      <c r="Z8" s="103"/>
      <c r="AA8" s="102"/>
      <c r="AB8" s="103"/>
      <c r="AC8" s="102"/>
      <c r="AD8" s="103"/>
    </row>
    <row r="9" spans="1:35" s="88" customFormat="1">
      <c r="A9" s="187" t="s">
        <v>3</v>
      </c>
      <c r="B9" s="187" t="s">
        <v>116</v>
      </c>
      <c r="C9" s="188" t="s">
        <v>4</v>
      </c>
      <c r="D9" s="189" t="s">
        <v>5</v>
      </c>
      <c r="E9" s="181" t="s">
        <v>82</v>
      </c>
      <c r="F9" s="182"/>
      <c r="G9" s="182"/>
      <c r="H9" s="106"/>
      <c r="I9" s="106"/>
      <c r="J9" s="106"/>
      <c r="K9" s="104"/>
      <c r="L9" s="104"/>
      <c r="M9" s="104"/>
      <c r="N9" s="104"/>
      <c r="O9" s="110"/>
      <c r="P9" s="110"/>
      <c r="Q9" s="110"/>
      <c r="R9" s="110"/>
      <c r="S9" s="110"/>
      <c r="T9" s="110"/>
      <c r="U9" s="110"/>
      <c r="V9" s="110"/>
      <c r="W9" s="110"/>
      <c r="X9" s="110"/>
      <c r="Y9" s="110"/>
      <c r="Z9" s="110"/>
      <c r="AA9" s="110"/>
      <c r="AB9" s="110"/>
      <c r="AC9" s="110"/>
      <c r="AD9" s="178" t="s">
        <v>79</v>
      </c>
    </row>
    <row r="10" spans="1:35" s="88" customFormat="1">
      <c r="A10" s="187"/>
      <c r="B10" s="187"/>
      <c r="C10" s="188"/>
      <c r="D10" s="189"/>
      <c r="E10" s="183"/>
      <c r="F10" s="184"/>
      <c r="G10" s="184"/>
      <c r="H10" s="106"/>
      <c r="I10" s="106"/>
      <c r="J10" s="106"/>
      <c r="K10" s="105"/>
      <c r="L10" s="105"/>
      <c r="M10" s="105"/>
      <c r="N10" s="105"/>
      <c r="O10" s="111"/>
      <c r="P10" s="111"/>
      <c r="Q10" s="111"/>
      <c r="R10" s="111"/>
      <c r="S10" s="111"/>
      <c r="T10" s="111"/>
      <c r="U10" s="111"/>
      <c r="V10" s="111"/>
      <c r="W10" s="111"/>
      <c r="X10" s="111"/>
      <c r="Y10" s="111"/>
      <c r="Z10" s="111"/>
      <c r="AA10" s="111"/>
      <c r="AB10" s="114"/>
      <c r="AC10" s="114"/>
      <c r="AD10" s="179"/>
    </row>
    <row r="11" spans="1:35" ht="31.5">
      <c r="A11" s="187"/>
      <c r="B11" s="187"/>
      <c r="C11" s="188"/>
      <c r="D11" s="187"/>
      <c r="E11" s="106" t="s">
        <v>76</v>
      </c>
      <c r="F11" s="106" t="s">
        <v>77</v>
      </c>
      <c r="G11" s="106" t="s">
        <v>78</v>
      </c>
      <c r="H11" s="106"/>
      <c r="I11" s="106"/>
      <c r="J11" s="106"/>
      <c r="K11" s="106"/>
      <c r="L11" s="106"/>
      <c r="M11" s="106"/>
      <c r="N11" s="106"/>
      <c r="O11" s="106"/>
      <c r="P11" s="106"/>
      <c r="Q11" s="106"/>
      <c r="R11" s="106"/>
      <c r="S11" s="106"/>
      <c r="T11" s="106"/>
      <c r="U11" s="106"/>
      <c r="V11" s="106"/>
      <c r="W11" s="106"/>
      <c r="X11" s="106"/>
      <c r="Y11" s="106"/>
      <c r="Z11" s="106"/>
      <c r="AA11" s="106"/>
      <c r="AB11" s="115"/>
      <c r="AC11" s="115"/>
      <c r="AD11" s="180"/>
    </row>
    <row r="12" spans="1:35" s="88" customFormat="1">
      <c r="A12" s="107">
        <v>1</v>
      </c>
      <c r="B12" s="108" t="s">
        <v>59</v>
      </c>
      <c r="C12" s="109">
        <v>123356789413</v>
      </c>
      <c r="D12" s="107" t="s">
        <v>7</v>
      </c>
      <c r="E12" s="107">
        <v>2</v>
      </c>
      <c r="F12" s="107">
        <v>2</v>
      </c>
      <c r="G12" s="107">
        <v>3</v>
      </c>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v>4</v>
      </c>
      <c r="AF12" s="116">
        <v>0</v>
      </c>
      <c r="AG12" s="116" t="s">
        <v>6</v>
      </c>
      <c r="AI12" s="160">
        <v>2</v>
      </c>
    </row>
    <row r="13" spans="1:35" s="88" customFormat="1">
      <c r="A13" s="107">
        <v>2</v>
      </c>
      <c r="B13" s="108" t="s">
        <v>60</v>
      </c>
      <c r="C13" s="109">
        <v>133456789412</v>
      </c>
      <c r="D13" s="107" t="s">
        <v>7</v>
      </c>
      <c r="E13" s="107">
        <v>1</v>
      </c>
      <c r="F13" s="107">
        <v>2</v>
      </c>
      <c r="G13" s="107">
        <v>2</v>
      </c>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v>4</v>
      </c>
      <c r="AF13" s="116">
        <v>1</v>
      </c>
      <c r="AG13" s="116" t="s">
        <v>7</v>
      </c>
    </row>
    <row r="14" spans="1:35" s="88" customFormat="1">
      <c r="A14" s="107">
        <v>3</v>
      </c>
      <c r="B14" s="108" t="s">
        <v>61</v>
      </c>
      <c r="C14" s="109">
        <v>120001789413</v>
      </c>
      <c r="D14" s="107" t="s">
        <v>6</v>
      </c>
      <c r="E14" s="107">
        <v>4</v>
      </c>
      <c r="F14" s="107">
        <v>3</v>
      </c>
      <c r="G14" s="107">
        <v>3</v>
      </c>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v>3</v>
      </c>
      <c r="AF14" s="116">
        <v>2</v>
      </c>
      <c r="AG14" s="116" t="s">
        <v>6</v>
      </c>
    </row>
    <row r="15" spans="1:35" s="88" customFormat="1">
      <c r="A15" s="107">
        <v>4</v>
      </c>
      <c r="B15" s="108" t="s">
        <v>62</v>
      </c>
      <c r="C15" s="109">
        <v>123876789416</v>
      </c>
      <c r="D15" s="107" t="s">
        <v>6</v>
      </c>
      <c r="E15" s="107">
        <v>5</v>
      </c>
      <c r="F15" s="107">
        <v>5</v>
      </c>
      <c r="G15" s="107">
        <v>3</v>
      </c>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v>3</v>
      </c>
      <c r="AF15" s="116">
        <v>3</v>
      </c>
      <c r="AG15" s="116" t="s">
        <v>7</v>
      </c>
    </row>
    <row r="16" spans="1:35" s="88" customFormat="1">
      <c r="A16" s="107">
        <v>5</v>
      </c>
      <c r="B16" s="108" t="s">
        <v>63</v>
      </c>
      <c r="C16" s="109">
        <v>126100089417</v>
      </c>
      <c r="D16" s="107" t="s">
        <v>7</v>
      </c>
      <c r="E16" s="107">
        <v>3</v>
      </c>
      <c r="F16" s="107">
        <v>3</v>
      </c>
      <c r="G16" s="107">
        <v>2</v>
      </c>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v>3</v>
      </c>
      <c r="AF16" s="116">
        <v>4</v>
      </c>
      <c r="AG16" s="116" t="s">
        <v>6</v>
      </c>
    </row>
    <row r="17" spans="1:35" s="88" customFormat="1">
      <c r="A17" s="107">
        <v>6</v>
      </c>
      <c r="B17" s="108" t="s">
        <v>64</v>
      </c>
      <c r="C17" s="109">
        <v>149990009413</v>
      </c>
      <c r="D17" s="107" t="s">
        <v>7</v>
      </c>
      <c r="E17" s="107">
        <v>6</v>
      </c>
      <c r="F17" s="107">
        <v>6</v>
      </c>
      <c r="G17" s="107">
        <v>5</v>
      </c>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v>3</v>
      </c>
      <c r="AF17" s="116">
        <v>5</v>
      </c>
      <c r="AG17" s="116" t="s">
        <v>7</v>
      </c>
    </row>
    <row r="18" spans="1:35" s="88" customFormat="1">
      <c r="A18" s="107">
        <v>7</v>
      </c>
      <c r="B18" s="108" t="s">
        <v>65</v>
      </c>
      <c r="C18" s="109">
        <v>149990089416</v>
      </c>
      <c r="D18" s="107" t="s">
        <v>6</v>
      </c>
      <c r="E18" s="107">
        <v>6</v>
      </c>
      <c r="F18" s="107">
        <v>6</v>
      </c>
      <c r="G18" s="107">
        <v>5</v>
      </c>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v>3</v>
      </c>
      <c r="AF18" s="117">
        <v>6</v>
      </c>
      <c r="AG18" s="117" t="s">
        <v>6</v>
      </c>
    </row>
    <row r="19" spans="1:35" s="88" customFormat="1">
      <c r="A19" s="107">
        <v>8</v>
      </c>
      <c r="B19" s="108"/>
      <c r="C19" s="109"/>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F19" s="116">
        <v>7</v>
      </c>
      <c r="AG19" s="116" t="s">
        <v>7</v>
      </c>
      <c r="AH19" s="120"/>
      <c r="AI19" s="120"/>
    </row>
    <row r="20" spans="1:35" s="88" customFormat="1">
      <c r="A20" s="107">
        <v>9</v>
      </c>
      <c r="B20" s="108"/>
      <c r="C20" s="109"/>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F20" s="117">
        <v>8</v>
      </c>
      <c r="AG20" s="117" t="s">
        <v>6</v>
      </c>
      <c r="AH20" s="120"/>
      <c r="AI20" s="120"/>
    </row>
    <row r="21" spans="1:35" s="88" customFormat="1">
      <c r="A21" s="107">
        <v>10</v>
      </c>
      <c r="B21" s="108"/>
      <c r="C21" s="109"/>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F21" s="116">
        <v>9</v>
      </c>
      <c r="AG21" s="116" t="s">
        <v>7</v>
      </c>
      <c r="AH21" s="120"/>
      <c r="AI21" s="120"/>
    </row>
    <row r="22" spans="1:35" s="88" customFormat="1">
      <c r="A22" s="107">
        <v>11</v>
      </c>
      <c r="B22" s="108"/>
      <c r="C22" s="109"/>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F22" s="118"/>
      <c r="AG22" s="118"/>
      <c r="AH22" s="120"/>
      <c r="AI22" s="120"/>
    </row>
    <row r="23" spans="1:35" s="88" customFormat="1">
      <c r="A23" s="107">
        <v>12</v>
      </c>
      <c r="B23" s="108"/>
      <c r="C23" s="109"/>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F23" s="118"/>
      <c r="AG23" s="118"/>
      <c r="AH23" s="120"/>
      <c r="AI23" s="120"/>
    </row>
    <row r="24" spans="1:35" s="88" customFormat="1">
      <c r="A24" s="107">
        <v>13</v>
      </c>
      <c r="B24" s="108"/>
      <c r="C24" s="109"/>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F24" s="118"/>
      <c r="AG24" s="118"/>
    </row>
    <row r="25" spans="1:35" s="88" customFormat="1">
      <c r="A25" s="107">
        <v>14</v>
      </c>
      <c r="B25" s="108"/>
      <c r="C25" s="109"/>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F25" s="118"/>
      <c r="AG25" s="118"/>
    </row>
    <row r="26" spans="1:35" s="88" customFormat="1">
      <c r="A26" s="107">
        <v>15</v>
      </c>
      <c r="B26" s="108"/>
      <c r="C26" s="109"/>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F26" s="118"/>
      <c r="AG26" s="118"/>
    </row>
    <row r="27" spans="1:35" s="88" customFormat="1">
      <c r="A27" s="107">
        <v>16</v>
      </c>
      <c r="B27" s="108"/>
      <c r="C27" s="109"/>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F27" s="118"/>
      <c r="AG27" s="118"/>
    </row>
    <row r="28" spans="1:35" s="88" customFormat="1">
      <c r="A28" s="107">
        <v>17</v>
      </c>
      <c r="B28" s="108"/>
      <c r="C28" s="109"/>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F28" s="118"/>
      <c r="AG28" s="118"/>
    </row>
    <row r="29" spans="1:35" s="88" customFormat="1">
      <c r="A29" s="107">
        <v>18</v>
      </c>
      <c r="B29" s="108"/>
      <c r="C29" s="109"/>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F29" s="118"/>
      <c r="AG29" s="118"/>
    </row>
    <row r="30" spans="1:35" s="88" customFormat="1">
      <c r="A30" s="107">
        <v>19</v>
      </c>
      <c r="B30" s="108"/>
      <c r="C30" s="109"/>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F30" s="118"/>
      <c r="AG30" s="118"/>
    </row>
    <row r="31" spans="1:35" s="88" customFormat="1">
      <c r="A31" s="107">
        <v>20</v>
      </c>
      <c r="B31" s="108"/>
      <c r="C31" s="109"/>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F31" s="118"/>
      <c r="AG31" s="118"/>
    </row>
    <row r="32" spans="1:35" s="88" customFormat="1">
      <c r="A32" s="107">
        <v>21</v>
      </c>
      <c r="B32" s="108"/>
      <c r="C32" s="109"/>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F32" s="118"/>
      <c r="AG32" s="118"/>
    </row>
    <row r="33" spans="1:33" s="88" customFormat="1">
      <c r="A33" s="107">
        <v>22</v>
      </c>
      <c r="B33" s="108"/>
      <c r="C33" s="109"/>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F33" s="118"/>
      <c r="AG33" s="118"/>
    </row>
    <row r="34" spans="1:33" s="88" customFormat="1">
      <c r="A34" s="107">
        <v>23</v>
      </c>
      <c r="B34" s="108"/>
      <c r="C34" s="109"/>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F34" s="118"/>
      <c r="AG34" s="118"/>
    </row>
    <row r="35" spans="1:33" s="88" customFormat="1">
      <c r="A35" s="107">
        <v>24</v>
      </c>
      <c r="B35" s="108"/>
      <c r="C35" s="109"/>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F35" s="118"/>
      <c r="AG35" s="118"/>
    </row>
    <row r="36" spans="1:33" s="88" customFormat="1">
      <c r="A36" s="107">
        <v>25</v>
      </c>
      <c r="B36" s="108"/>
      <c r="C36" s="109"/>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F36" s="118"/>
      <c r="AG36" s="118"/>
    </row>
    <row r="37" spans="1:33" s="88" customFormat="1">
      <c r="A37" s="107">
        <v>26</v>
      </c>
      <c r="B37" s="144"/>
      <c r="C37" s="109"/>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F37" s="118"/>
      <c r="AG37" s="118"/>
    </row>
    <row r="38" spans="1:33" s="88" customFormat="1">
      <c r="A38" s="107">
        <v>27</v>
      </c>
      <c r="B38" s="108"/>
      <c r="C38" s="109"/>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F38" s="118"/>
      <c r="AG38" s="118"/>
    </row>
    <row r="39" spans="1:33" s="88" customFormat="1">
      <c r="A39" s="107">
        <v>28</v>
      </c>
      <c r="B39" s="108"/>
      <c r="C39" s="109"/>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F39" s="118"/>
      <c r="AG39" s="118"/>
    </row>
    <row r="40" spans="1:33" s="88" customFormat="1">
      <c r="A40" s="107">
        <v>29</v>
      </c>
      <c r="B40" s="108"/>
      <c r="C40" s="109"/>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F40" s="118"/>
      <c r="AG40" s="118"/>
    </row>
    <row r="41" spans="1:33" s="88" customFormat="1">
      <c r="A41" s="107">
        <v>30</v>
      </c>
      <c r="B41" s="108"/>
      <c r="C41" s="109"/>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F41" s="118"/>
      <c r="AG41" s="118"/>
    </row>
    <row r="42" spans="1:33" s="88" customFormat="1">
      <c r="A42" s="107">
        <v>31</v>
      </c>
      <c r="B42" s="108"/>
      <c r="C42" s="109"/>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F42" s="118"/>
      <c r="AG42" s="118"/>
    </row>
    <row r="43" spans="1:33" s="88" customFormat="1">
      <c r="A43" s="107">
        <v>32</v>
      </c>
      <c r="B43" s="108"/>
      <c r="C43" s="109"/>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F43" s="118"/>
      <c r="AG43" s="118"/>
    </row>
    <row r="44" spans="1:33" s="88" customFormat="1">
      <c r="A44" s="107">
        <v>33</v>
      </c>
      <c r="B44" s="108"/>
      <c r="C44" s="109"/>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F44" s="118"/>
      <c r="AG44" s="118"/>
    </row>
    <row r="45" spans="1:33" s="88" customFormat="1">
      <c r="A45" s="107">
        <v>34</v>
      </c>
      <c r="B45" s="108"/>
      <c r="C45" s="109"/>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F45" s="118"/>
      <c r="AG45" s="118"/>
    </row>
    <row r="46" spans="1:33" s="88" customFormat="1">
      <c r="A46" s="107">
        <v>35</v>
      </c>
      <c r="B46" s="108"/>
      <c r="C46" s="109"/>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F46" s="118"/>
      <c r="AG46" s="118"/>
    </row>
    <row r="47" spans="1:33" s="88" customFormat="1">
      <c r="A47" s="107">
        <v>36</v>
      </c>
      <c r="B47" s="108"/>
      <c r="C47" s="109"/>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F47" s="118"/>
      <c r="AG47" s="118"/>
    </row>
    <row r="48" spans="1:33" s="88" customFormat="1">
      <c r="A48" s="107">
        <v>37</v>
      </c>
      <c r="B48" s="108"/>
      <c r="C48" s="109"/>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F48" s="118"/>
      <c r="AG48" s="118"/>
    </row>
    <row r="49" spans="1:33" s="88" customFormat="1">
      <c r="A49" s="107">
        <v>38</v>
      </c>
      <c r="B49" s="108"/>
      <c r="C49" s="109"/>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F49" s="118"/>
      <c r="AG49" s="118"/>
    </row>
    <row r="50" spans="1:33" s="88" customFormat="1">
      <c r="A50" s="107">
        <v>39</v>
      </c>
      <c r="B50" s="108"/>
      <c r="C50" s="109"/>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F50" s="118"/>
      <c r="AG50" s="118"/>
    </row>
    <row r="51" spans="1:33" s="88" customFormat="1">
      <c r="A51" s="107">
        <v>40</v>
      </c>
      <c r="B51" s="108"/>
      <c r="C51" s="109"/>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F51" s="118"/>
      <c r="AG51" s="118"/>
    </row>
    <row r="52" spans="1:33" s="88" customFormat="1">
      <c r="A52" s="107">
        <v>41</v>
      </c>
      <c r="B52" s="108"/>
      <c r="C52" s="109"/>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F52" s="118"/>
      <c r="AG52" s="118"/>
    </row>
    <row r="53" spans="1:33" s="88" customFormat="1">
      <c r="A53" s="107">
        <v>42</v>
      </c>
      <c r="B53" s="108"/>
      <c r="C53" s="109"/>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F53" s="118"/>
      <c r="AG53" s="118"/>
    </row>
    <row r="54" spans="1:33" s="88" customFormat="1">
      <c r="A54" s="107">
        <v>43</v>
      </c>
      <c r="B54" s="108"/>
      <c r="C54" s="109"/>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F54" s="118"/>
      <c r="AG54" s="118"/>
    </row>
    <row r="55" spans="1:33" s="88" customFormat="1">
      <c r="A55" s="107">
        <v>44</v>
      </c>
      <c r="B55" s="108"/>
      <c r="C55" s="109"/>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F55" s="118"/>
      <c r="AG55" s="118"/>
    </row>
    <row r="56" spans="1:33" s="88" customFormat="1">
      <c r="A56" s="107">
        <v>45</v>
      </c>
      <c r="B56" s="108"/>
      <c r="C56" s="109"/>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F56" s="118"/>
      <c r="AG56" s="118"/>
    </row>
    <row r="57" spans="1:33" s="88" customFormat="1">
      <c r="A57" s="107">
        <v>46</v>
      </c>
      <c r="B57" s="108"/>
      <c r="C57" s="109"/>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F57" s="118"/>
      <c r="AG57" s="118"/>
    </row>
    <row r="58" spans="1:33" s="88" customFormat="1">
      <c r="A58" s="107">
        <v>47</v>
      </c>
      <c r="B58" s="108"/>
      <c r="C58" s="109"/>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F58" s="118"/>
      <c r="AG58" s="118"/>
    </row>
    <row r="59" spans="1:33" s="88" customFormat="1">
      <c r="A59" s="107">
        <v>48</v>
      </c>
      <c r="B59" s="108"/>
      <c r="C59" s="109"/>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F59" s="118"/>
      <c r="AG59" s="118"/>
    </row>
    <row r="60" spans="1:33" s="88" customFormat="1">
      <c r="A60" s="107">
        <v>49</v>
      </c>
      <c r="B60" s="108"/>
      <c r="C60" s="109"/>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19"/>
      <c r="AF60" s="120"/>
      <c r="AG60" s="120"/>
    </row>
    <row r="61" spans="1:33" s="88" customFormat="1">
      <c r="A61" s="107">
        <v>50</v>
      </c>
      <c r="B61" s="108"/>
      <c r="C61" s="109"/>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F61" s="120"/>
      <c r="AG61" s="120"/>
    </row>
    <row r="62" spans="1:33" s="88" customFormat="1">
      <c r="A62" s="107">
        <v>51</v>
      </c>
      <c r="B62" s="108"/>
      <c r="C62" s="109"/>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F62" s="120"/>
      <c r="AG62" s="120"/>
    </row>
    <row r="63" spans="1:33" s="88" customFormat="1">
      <c r="A63" s="107">
        <v>52</v>
      </c>
      <c r="B63" s="108"/>
      <c r="C63" s="109"/>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F63" s="120"/>
      <c r="AG63" s="120"/>
    </row>
    <row r="64" spans="1:33" s="88" customFormat="1">
      <c r="A64" s="107">
        <v>53</v>
      </c>
      <c r="B64" s="108"/>
      <c r="C64" s="109"/>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F64" s="120"/>
      <c r="AG64" s="120"/>
    </row>
    <row r="65" spans="1:33" s="88" customFormat="1">
      <c r="A65" s="107">
        <v>54</v>
      </c>
      <c r="B65" s="108"/>
      <c r="C65" s="109"/>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F65" s="120"/>
      <c r="AG65" s="120"/>
    </row>
    <row r="66" spans="1:33">
      <c r="A66" s="121"/>
      <c r="B66" s="122"/>
      <c r="C66" s="122"/>
      <c r="D66" s="123"/>
      <c r="E66" s="122"/>
      <c r="F66" s="185"/>
      <c r="G66" s="185"/>
      <c r="H66" s="185"/>
      <c r="I66" s="185"/>
      <c r="J66" s="185"/>
      <c r="K66" s="185"/>
      <c r="L66" s="185"/>
      <c r="M66" s="185"/>
      <c r="N66" s="185"/>
      <c r="O66" s="185"/>
      <c r="P66" s="185"/>
      <c r="Q66" s="185"/>
      <c r="R66" s="185"/>
      <c r="S66" s="185"/>
      <c r="T66" s="122"/>
      <c r="U66" s="122"/>
      <c r="V66" s="122"/>
      <c r="W66" s="122"/>
      <c r="X66" s="122"/>
      <c r="Y66" s="122"/>
      <c r="Z66" s="122"/>
      <c r="AA66" s="122"/>
      <c r="AB66" s="122"/>
      <c r="AC66" s="122"/>
      <c r="AD66" s="135"/>
      <c r="AF66" s="136"/>
      <c r="AG66" s="136"/>
    </row>
    <row r="67" spans="1:33" ht="15.95" customHeight="1">
      <c r="A67" s="124"/>
      <c r="B67" s="125"/>
      <c r="C67" s="125"/>
      <c r="D67" s="126"/>
      <c r="E67" s="125"/>
      <c r="F67" s="186"/>
      <c r="G67" s="186"/>
      <c r="H67" s="186"/>
      <c r="I67" s="186"/>
      <c r="J67" s="186"/>
      <c r="K67" s="186"/>
      <c r="L67" s="186"/>
      <c r="M67" s="186"/>
      <c r="N67" s="186"/>
      <c r="O67" s="186"/>
      <c r="P67" s="186"/>
      <c r="Q67" s="186"/>
      <c r="R67" s="186"/>
      <c r="S67" s="186"/>
      <c r="T67" s="125"/>
      <c r="U67" s="125"/>
      <c r="V67" s="125"/>
      <c r="W67" s="125"/>
      <c r="X67" s="125"/>
      <c r="Y67" s="125"/>
      <c r="Z67" s="125"/>
      <c r="AA67" s="125"/>
      <c r="AB67" s="125"/>
      <c r="AC67" s="125"/>
      <c r="AD67" s="137"/>
      <c r="AF67" s="136"/>
      <c r="AG67" s="136"/>
    </row>
    <row r="68" spans="1:33" ht="15.95" customHeight="1">
      <c r="A68" s="124"/>
      <c r="B68" s="125"/>
      <c r="C68" s="125"/>
      <c r="D68" s="126"/>
      <c r="E68" s="125"/>
      <c r="F68" s="186"/>
      <c r="G68" s="186"/>
      <c r="H68" s="186"/>
      <c r="I68" s="186"/>
      <c r="J68" s="186"/>
      <c r="K68" s="186"/>
      <c r="L68" s="186"/>
      <c r="M68" s="186"/>
      <c r="N68" s="186"/>
      <c r="O68" s="186"/>
      <c r="P68" s="186"/>
      <c r="Q68" s="186"/>
      <c r="R68" s="186"/>
      <c r="S68" s="186"/>
      <c r="T68" s="125"/>
      <c r="U68" s="125"/>
      <c r="V68" s="125"/>
      <c r="W68" s="125"/>
      <c r="X68" s="125"/>
      <c r="Y68" s="125"/>
      <c r="Z68" s="125"/>
      <c r="AA68" s="125"/>
      <c r="AB68" s="125"/>
      <c r="AC68" s="125"/>
      <c r="AD68" s="137"/>
      <c r="AF68" s="136"/>
      <c r="AG68" s="136"/>
    </row>
    <row r="69" spans="1:33" ht="15.95" customHeight="1">
      <c r="A69" s="128"/>
      <c r="B69" s="125" t="s">
        <v>8</v>
      </c>
      <c r="C69" s="125"/>
      <c r="D69" s="126"/>
      <c r="E69" s="125"/>
      <c r="F69" s="186"/>
      <c r="G69" s="186"/>
      <c r="H69" s="186"/>
      <c r="I69" s="186"/>
      <c r="J69" s="186"/>
      <c r="K69" s="186"/>
      <c r="L69" s="186"/>
      <c r="M69" s="186"/>
      <c r="N69" s="186"/>
      <c r="O69" s="186"/>
      <c r="P69" s="186"/>
      <c r="Q69" s="186"/>
      <c r="R69" s="186"/>
      <c r="S69" s="186"/>
      <c r="T69" s="125"/>
      <c r="U69" s="125"/>
      <c r="V69" s="125"/>
      <c r="W69" s="125"/>
      <c r="X69" s="125"/>
      <c r="Y69" s="125"/>
      <c r="Z69" s="125"/>
      <c r="AA69" s="125"/>
      <c r="AB69" s="125"/>
      <c r="AC69" s="125"/>
      <c r="AD69" s="137"/>
      <c r="AF69" s="136"/>
      <c r="AG69" s="136"/>
    </row>
    <row r="70" spans="1:33">
      <c r="A70" s="128"/>
      <c r="B70" s="129" t="s">
        <v>55</v>
      </c>
      <c r="C70" s="129"/>
      <c r="D70" s="130"/>
      <c r="E70" s="129"/>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37"/>
      <c r="AF70" s="136"/>
      <c r="AG70" s="136"/>
    </row>
    <row r="71" spans="1:33">
      <c r="A71" s="128"/>
      <c r="B71" s="129" t="s">
        <v>23</v>
      </c>
      <c r="C71" s="129"/>
      <c r="D71" s="130"/>
      <c r="E71" s="129"/>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37"/>
      <c r="AF71" s="136"/>
      <c r="AG71" s="136"/>
    </row>
    <row r="72" spans="1:33">
      <c r="A72" s="128"/>
      <c r="B72" s="159" t="str">
        <f>$D$1</f>
        <v>SMK SIBU JAYA</v>
      </c>
      <c r="C72" s="131"/>
      <c r="D72" s="127"/>
      <c r="E72" s="131"/>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37"/>
      <c r="AF72" s="136"/>
      <c r="AG72" s="136"/>
    </row>
    <row r="73" spans="1:33">
      <c r="A73" s="124"/>
      <c r="B73" s="125"/>
      <c r="C73" s="125"/>
      <c r="D73" s="126"/>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37"/>
      <c r="AF73" s="136"/>
      <c r="AG73" s="136"/>
    </row>
    <row r="74" spans="1:33">
      <c r="A74" s="124"/>
      <c r="B74" s="125"/>
      <c r="C74" s="125"/>
      <c r="D74" s="126"/>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37"/>
      <c r="AF74" s="136"/>
      <c r="AG74" s="136"/>
    </row>
    <row r="75" spans="1:33">
      <c r="A75" s="124"/>
      <c r="B75" s="125"/>
      <c r="C75" s="125"/>
      <c r="D75" s="126"/>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37"/>
      <c r="AF75" s="136"/>
      <c r="AG75" s="136"/>
    </row>
    <row r="76" spans="1:33">
      <c r="A76" s="124"/>
      <c r="B76" s="125"/>
      <c r="C76" s="125"/>
      <c r="D76" s="126"/>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37"/>
      <c r="AF76" s="136"/>
      <c r="AG76" s="136"/>
    </row>
    <row r="77" spans="1:33">
      <c r="A77" s="132"/>
      <c r="B77" s="133"/>
      <c r="C77" s="133"/>
      <c r="D77" s="134"/>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8"/>
      <c r="AF77" s="136"/>
      <c r="AG77" s="136"/>
    </row>
    <row r="78" spans="1:33">
      <c r="AF78" s="136"/>
      <c r="AG78" s="136"/>
    </row>
    <row r="79" spans="1:33">
      <c r="AF79" s="136"/>
      <c r="AG79" s="136"/>
    </row>
    <row r="80" spans="1:33">
      <c r="AF80" s="136"/>
      <c r="AG80" s="136"/>
    </row>
    <row r="81" spans="32:33">
      <c r="AF81" s="136"/>
      <c r="AG81" s="136"/>
    </row>
    <row r="82" spans="32:33">
      <c r="AF82" s="136"/>
      <c r="AG82" s="136"/>
    </row>
    <row r="83" spans="32:33">
      <c r="AF83" s="136"/>
      <c r="AG83" s="136"/>
    </row>
    <row r="84" spans="32:33">
      <c r="AF84" s="136"/>
      <c r="AG84" s="136"/>
    </row>
    <row r="85" spans="32:33">
      <c r="AF85" s="136"/>
      <c r="AG85" s="136"/>
    </row>
    <row r="86" spans="32:33">
      <c r="AF86" s="136"/>
      <c r="AG86" s="136"/>
    </row>
    <row r="87" spans="32:33">
      <c r="AF87" s="136"/>
      <c r="AG87" s="136"/>
    </row>
    <row r="88" spans="32:33">
      <c r="AF88" s="136"/>
      <c r="AG88" s="136"/>
    </row>
    <row r="89" spans="32:33">
      <c r="AF89" s="136"/>
      <c r="AG89" s="136"/>
    </row>
    <row r="90" spans="32:33">
      <c r="AF90" s="136"/>
      <c r="AG90" s="136"/>
    </row>
    <row r="91" spans="32:33">
      <c r="AF91" s="136"/>
      <c r="AG91" s="136"/>
    </row>
    <row r="92" spans="32:33">
      <c r="AF92" s="136"/>
      <c r="AG92" s="136"/>
    </row>
    <row r="93" spans="32:33">
      <c r="AF93" s="136"/>
      <c r="AG93" s="136"/>
    </row>
    <row r="94" spans="32:33">
      <c r="AF94" s="136"/>
      <c r="AG94" s="136"/>
    </row>
    <row r="95" spans="32:33">
      <c r="AF95" s="136"/>
      <c r="AG95" s="136"/>
    </row>
    <row r="96" spans="32:33">
      <c r="AF96" s="136"/>
      <c r="AG96" s="136"/>
    </row>
    <row r="97" spans="32:33">
      <c r="AF97" s="136"/>
      <c r="AG97" s="136"/>
    </row>
    <row r="98" spans="32:33">
      <c r="AF98" s="136"/>
      <c r="AG98" s="136"/>
    </row>
    <row r="99" spans="32:33">
      <c r="AF99" s="136"/>
      <c r="AG99" s="136"/>
    </row>
    <row r="100" spans="32:33">
      <c r="AF100" s="136"/>
      <c r="AG100" s="136"/>
    </row>
    <row r="101" spans="32:33">
      <c r="AF101" s="136"/>
      <c r="AG101" s="136"/>
    </row>
    <row r="102" spans="32:33">
      <c r="AF102" s="136"/>
      <c r="AG102" s="136"/>
    </row>
    <row r="103" spans="32:33">
      <c r="AF103" s="136"/>
      <c r="AG103" s="136"/>
    </row>
    <row r="104" spans="32:33">
      <c r="AF104" s="136"/>
      <c r="AG104" s="136"/>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s46KnMhQ66ettOcZjJxb3Oj+wB9BsQ3g1BwuHgr0wRv1eyx2cap42l3PlLuphUsjXNEkVJGfajuaXqmfS5KbtQ==" saltValue="im51IUXzQBtcRsioP1dgkw==" spinCount="100000" sheet="1" objects="1" scenarios="1" formatRows="0"/>
  <mergeCells count="10">
    <mergeCell ref="F69:S69"/>
    <mergeCell ref="A9:A11"/>
    <mergeCell ref="B9:B11"/>
    <mergeCell ref="C9:C11"/>
    <mergeCell ref="D9:D11"/>
    <mergeCell ref="AD9:AD11"/>
    <mergeCell ref="E9:G10"/>
    <mergeCell ref="F66:S66"/>
    <mergeCell ref="F67:S67"/>
    <mergeCell ref="F68:S68"/>
  </mergeCells>
  <dataValidations count="1">
    <dataValidation type="whole" allowBlank="1" showErrorMessage="1" errorTitle="TAHAP PENGUASAAN" error="SILA ISIKAN TAHAP PENGUASAAN YANG BETUL!" sqref="E12:Z65 AD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866775</xdr:colOff>
                    <xdr:row>5</xdr:row>
                    <xdr:rowOff>19050</xdr:rowOff>
                  </from>
                  <to>
                    <xdr:col>6</xdr:col>
                    <xdr:colOff>66675</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866775</xdr:colOff>
                    <xdr:row>6</xdr:row>
                    <xdr:rowOff>19050</xdr:rowOff>
                  </from>
                  <to>
                    <xdr:col>6</xdr:col>
                    <xdr:colOff>57150</xdr:colOff>
                    <xdr:row>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S87"/>
  <sheetViews>
    <sheetView showGridLines="0" tabSelected="1" zoomScale="80" zoomScaleNormal="80" zoomScaleSheetLayoutView="100" workbookViewId="0">
      <selection activeCell="F14" sqref="F14"/>
    </sheetView>
  </sheetViews>
  <sheetFormatPr defaultRowHeight="16.5" zeroHeight="1"/>
  <cols>
    <col min="1" max="1" width="3.7109375" style="1" customWidth="1"/>
    <col min="2" max="3" width="8.28515625" style="40" customWidth="1"/>
    <col min="4" max="4" width="20.28515625" style="40" customWidth="1"/>
    <col min="5" max="5" width="13.7109375" style="40" customWidth="1"/>
    <col min="6" max="6" width="94.7109375" style="40" customWidth="1"/>
    <col min="7" max="7" width="12.5703125" style="42" customWidth="1"/>
    <col min="8" max="8" width="12.5703125" style="43"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9" s="39" customFormat="1" ht="21" customHeight="1">
      <c r="A1" s="44"/>
      <c r="B1" s="208" t="str">
        <f>'REKOD PRESTASI MURID'!$D$1</f>
        <v>SMK SIBU JAYA</v>
      </c>
      <c r="C1" s="208"/>
      <c r="D1" s="208"/>
      <c r="E1" s="208"/>
      <c r="F1" s="208"/>
      <c r="G1" s="44"/>
      <c r="H1" s="43"/>
    </row>
    <row r="2" spans="1:19" s="39" customFormat="1" ht="21" customHeight="1">
      <c r="A2" s="44"/>
      <c r="B2" s="208" t="str">
        <f>'REKOD PRESTASI MURID'!$D$2</f>
        <v>SIBU</v>
      </c>
      <c r="C2" s="208"/>
      <c r="D2" s="208"/>
      <c r="E2" s="208"/>
      <c r="F2" s="208"/>
      <c r="G2" s="44"/>
      <c r="H2" s="43"/>
    </row>
    <row r="3" spans="1:19" s="39" customFormat="1" ht="21" customHeight="1">
      <c r="A3" s="44"/>
      <c r="B3" s="208" t="str">
        <f>'REKOD PRESTASI MURID'!$D$3</f>
        <v>SARAWAK</v>
      </c>
      <c r="C3" s="208"/>
      <c r="D3" s="208"/>
      <c r="E3" s="208"/>
      <c r="F3" s="208"/>
      <c r="G3" s="44"/>
      <c r="H3" s="43"/>
    </row>
    <row r="4" spans="1:19" s="39" customFormat="1" ht="21" customHeight="1">
      <c r="A4" s="45"/>
      <c r="B4" s="209" t="str">
        <f>'REKOD PRESTASI MURID'!$D$4</f>
        <v>MAC 2017</v>
      </c>
      <c r="C4" s="209"/>
      <c r="D4" s="209"/>
      <c r="E4" s="209"/>
      <c r="F4" s="209"/>
      <c r="G4" s="45"/>
      <c r="H4" s="210" t="s">
        <v>9</v>
      </c>
      <c r="I4" s="210"/>
      <c r="J4" s="210"/>
    </row>
    <row r="5" spans="1:19">
      <c r="A5" s="7"/>
      <c r="B5" s="7"/>
      <c r="C5" s="7"/>
      <c r="D5" s="7"/>
      <c r="E5" s="7"/>
      <c r="F5" s="7"/>
      <c r="G5" s="7"/>
      <c r="H5" s="46"/>
      <c r="I5" s="83"/>
      <c r="J5" s="83"/>
    </row>
    <row r="6" spans="1:19" ht="18.75">
      <c r="A6" s="7"/>
      <c r="B6" s="47" t="str">
        <f>'REKOD PRESTASI MURID'!$A$7</f>
        <v>BAHASA IBAN</v>
      </c>
      <c r="C6" s="7"/>
      <c r="D6" s="7"/>
      <c r="E6" s="7"/>
      <c r="F6" s="7"/>
      <c r="G6" s="7"/>
      <c r="H6" s="46"/>
      <c r="I6" s="84">
        <v>5</v>
      </c>
      <c r="J6" s="83"/>
    </row>
    <row r="7" spans="1:19">
      <c r="A7" s="7"/>
      <c r="B7" s="7"/>
      <c r="C7" s="7"/>
      <c r="D7" s="7"/>
      <c r="E7" s="7"/>
      <c r="F7" s="7"/>
      <c r="G7" s="7"/>
      <c r="H7" s="48">
        <v>1</v>
      </c>
      <c r="I7" s="48" t="str">
        <f>'REKOD PRESTASI MURID'!B12</f>
        <v>BAH GAS A/L PONG</v>
      </c>
      <c r="J7" s="48" t="str">
        <f t="shared" ref="J7:J24" si="0">IF(I7=0,"",H7&amp;"  "&amp;I7)</f>
        <v>1  BAH GAS A/L PONG</v>
      </c>
      <c r="K7" s="1">
        <f>'REKOD PRESTASI MURID'!AI12</f>
        <v>2</v>
      </c>
    </row>
    <row r="8" spans="1:19">
      <c r="A8" s="7"/>
      <c r="B8" s="212" t="s">
        <v>123</v>
      </c>
      <c r="C8" s="213"/>
      <c r="D8" s="49" t="str">
        <f>VLOOKUP($I$6,H7:J69,2)</f>
        <v>AGA ZAINENG  A/L AGA LEMOI</v>
      </c>
      <c r="E8" s="50"/>
      <c r="F8" s="18"/>
      <c r="G8" s="7"/>
      <c r="H8" s="48">
        <v>2</v>
      </c>
      <c r="I8" s="48" t="str">
        <f>'REKOD PRESTASI MURID'!B13</f>
        <v>WAK ZIANA A/K KAMAL</v>
      </c>
      <c r="J8" s="48" t="str">
        <f t="shared" si="0"/>
        <v>2  WAK ZIANA A/K KAMAL</v>
      </c>
      <c r="K8" s="1" t="str">
        <f>'REKOD PRESTASI MURID'!G6</f>
        <v>Pentaksiran Pertengahan Tahun</v>
      </c>
    </row>
    <row r="9" spans="1:19">
      <c r="A9" s="7"/>
      <c r="B9" s="214" t="s">
        <v>10</v>
      </c>
      <c r="C9" s="215"/>
      <c r="D9" s="51">
        <f>VLOOKUP($I$6,'REKOD PRESTASI MURID'!$A$12:$D$65,3)</f>
        <v>126100089417</v>
      </c>
      <c r="E9" s="52"/>
      <c r="F9" s="18"/>
      <c r="G9" s="7"/>
      <c r="H9" s="48">
        <v>3</v>
      </c>
      <c r="I9" s="48" t="str">
        <f>'REKOD PRESTASI MURID'!B14</f>
        <v>MEK TEBUS A/P YUS</v>
      </c>
      <c r="J9" s="48" t="str">
        <f t="shared" si="0"/>
        <v>3  MEK TEBUS A/P YUS</v>
      </c>
      <c r="K9" s="1" t="str">
        <f>'REKOD PRESTASI MURID'!G7</f>
        <v>Pentaksiran Akhir tahun</v>
      </c>
    </row>
    <row r="10" spans="1:19">
      <c r="A10" s="7"/>
      <c r="B10" s="214" t="s">
        <v>11</v>
      </c>
      <c r="C10" s="215"/>
      <c r="D10" s="53" t="str">
        <f>VLOOKUP($I$6,'REKOD PRESTASI MURID'!$A$12:$D$65,4)</f>
        <v>L</v>
      </c>
      <c r="E10" s="54"/>
      <c r="F10" s="18"/>
      <c r="G10" s="7"/>
      <c r="H10" s="48">
        <v>4</v>
      </c>
      <c r="I10" s="48" t="str">
        <f>'REKOD PRESTASI MURID'!B15</f>
        <v>RYA EMMALINA BINTI APUS</v>
      </c>
      <c r="J10" s="48" t="str">
        <f t="shared" si="0"/>
        <v>4  RYA EMMALINA BINTI APUS</v>
      </c>
    </row>
    <row r="11" spans="1:19">
      <c r="A11" s="7"/>
      <c r="B11" s="214" t="s">
        <v>12</v>
      </c>
      <c r="C11" s="215"/>
      <c r="D11" s="53" t="str">
        <f>'REKOD PRESTASI MURID'!D7</f>
        <v>TINGKATAN 2</v>
      </c>
      <c r="E11" s="54"/>
      <c r="F11" s="18"/>
      <c r="G11" s="7"/>
      <c r="H11" s="48">
        <v>5</v>
      </c>
      <c r="I11" s="48" t="str">
        <f>'REKOD PRESTASI MURID'!B16</f>
        <v>AGA ZAINENG  A/L AGA LEMOI</v>
      </c>
      <c r="J11" s="48" t="str">
        <f t="shared" si="0"/>
        <v>5  AGA ZAINENG  A/L AGA LEMOI</v>
      </c>
    </row>
    <row r="12" spans="1:19">
      <c r="A12" s="7"/>
      <c r="B12" s="174" t="s">
        <v>124</v>
      </c>
      <c r="C12" s="175"/>
      <c r="D12" s="53" t="str">
        <f>'REKOD PRESTASI MURID'!$D$6</f>
        <v>EN OLIVER NOAH</v>
      </c>
      <c r="E12" s="54"/>
      <c r="F12" s="18"/>
      <c r="G12" s="7"/>
      <c r="H12" s="48">
        <v>6</v>
      </c>
      <c r="I12" s="48" t="str">
        <f>'REKOD PRESTASI MURID'!B17</f>
        <v>HARISSON A/L PI</v>
      </c>
      <c r="J12" s="48" t="str">
        <f t="shared" si="0"/>
        <v>6  HARISSON A/L PI</v>
      </c>
      <c r="K12" s="81"/>
    </row>
    <row r="13" spans="1:19">
      <c r="A13" s="7"/>
      <c r="B13" s="216" t="s">
        <v>125</v>
      </c>
      <c r="C13" s="217"/>
      <c r="D13" s="146" t="str">
        <f>B4</f>
        <v>MAC 2017</v>
      </c>
      <c r="E13" s="55"/>
      <c r="F13" s="18"/>
      <c r="G13" s="7"/>
      <c r="H13" s="48">
        <v>7</v>
      </c>
      <c r="I13" s="48" t="str">
        <f>'REKOD PRESTASI MURID'!B18</f>
        <v>KEFLI  A/P BAH IBE</v>
      </c>
      <c r="J13" s="48" t="str">
        <f t="shared" si="0"/>
        <v>7  KEFLI  A/P BAH IBE</v>
      </c>
    </row>
    <row r="14" spans="1:19">
      <c r="A14" s="7"/>
      <c r="B14" s="18"/>
      <c r="C14" s="18"/>
      <c r="D14" s="18"/>
      <c r="E14" s="56"/>
      <c r="F14" s="18"/>
      <c r="G14" s="7"/>
      <c r="H14" s="48">
        <v>8</v>
      </c>
      <c r="I14" s="48">
        <f>'REKOD PRESTASI MURID'!B19</f>
        <v>0</v>
      </c>
      <c r="J14" s="48" t="str">
        <f t="shared" si="0"/>
        <v/>
      </c>
    </row>
    <row r="15" spans="1:19" ht="22.5" customHeight="1">
      <c r="A15" s="7"/>
      <c r="B15" s="191" t="s">
        <v>114</v>
      </c>
      <c r="C15" s="191"/>
      <c r="D15" s="191"/>
      <c r="E15" s="194">
        <f>IF(K7=1,"",VLOOKUP($I$6,'REKOD PRESTASI MURID'!$A$12:$AD$65,30))</f>
        <v>3</v>
      </c>
      <c r="F15" s="205" t="str">
        <f>UPPER(IF(K7=1,K8,K9))</f>
        <v>PENTAKSIRAN AKHIR TAHUN</v>
      </c>
      <c r="G15" s="7"/>
      <c r="H15" s="48">
        <v>9</v>
      </c>
      <c r="I15" s="48">
        <f>'REKOD PRESTASI MURID'!B20</f>
        <v>0</v>
      </c>
      <c r="J15" s="48" t="str">
        <f t="shared" si="0"/>
        <v/>
      </c>
    </row>
    <row r="16" spans="1:19" ht="22.5" customHeight="1">
      <c r="A16" s="7"/>
      <c r="B16" s="57" t="str">
        <f>B6</f>
        <v>BAHASA IBAN</v>
      </c>
      <c r="C16" s="58"/>
      <c r="D16" s="58"/>
      <c r="E16" s="194"/>
      <c r="F16" s="206"/>
      <c r="G16" s="7"/>
      <c r="H16" s="48">
        <v>10</v>
      </c>
      <c r="I16" s="48">
        <f>'REKOD PRESTASI MURID'!B21</f>
        <v>0</v>
      </c>
      <c r="J16" s="48" t="str">
        <f t="shared" si="0"/>
        <v/>
      </c>
      <c r="O16" s="1" t="s">
        <v>110</v>
      </c>
      <c r="Q16" s="1" t="s">
        <v>111</v>
      </c>
      <c r="R16" s="1" t="s">
        <v>13</v>
      </c>
      <c r="S16" s="1" t="s">
        <v>112</v>
      </c>
    </row>
    <row r="17" spans="1:10" ht="84" customHeight="1">
      <c r="A17" s="7"/>
      <c r="B17" s="192" t="s">
        <v>113</v>
      </c>
      <c r="C17" s="192"/>
      <c r="D17" s="193"/>
      <c r="E17" s="195" t="str">
        <f>IF(E15="","Tahap Penguasaan Keseluruhan hanya dilaporkan pada pentaksiran akhir tahun sahaja",VLOOKUP(E15,'DATA PERNYATAAN TAHAP PGUASAAN '!A204:B209,2))</f>
        <v xml:space="preserve">• Nembiak ngayanka penemu pasal jaku enggau pengelandik ngena jaku ba tikas ke jelan peninggi. 
• Nembiak ulih meri idea enggau nguasa pengelandik bepikir ke asas dalam pengelandik jaku enggau iring ke minimum. pengelandik bepikir ke kritis enggau kreatif, serta ngereja pengawa belajar ngati kediri. </v>
      </c>
      <c r="F17" s="196"/>
      <c r="G17" s="7"/>
      <c r="H17" s="48">
        <v>11</v>
      </c>
      <c r="I17" s="48">
        <f>'REKOD PRESTASI MURID'!B22</f>
        <v>0</v>
      </c>
      <c r="J17" s="48" t="str">
        <f t="shared" si="0"/>
        <v/>
      </c>
    </row>
    <row r="18" spans="1:10">
      <c r="A18" s="7"/>
      <c r="B18" s="6"/>
      <c r="C18" s="6"/>
      <c r="D18" s="6"/>
      <c r="E18" s="6"/>
      <c r="F18" s="6"/>
      <c r="G18" s="7"/>
      <c r="H18" s="48">
        <v>12</v>
      </c>
      <c r="I18" s="48">
        <f>'REKOD PRESTASI MURID'!B23</f>
        <v>0</v>
      </c>
      <c r="J18" s="48" t="str">
        <f t="shared" si="0"/>
        <v/>
      </c>
    </row>
    <row r="19" spans="1:10" ht="81" customHeight="1">
      <c r="A19" s="7"/>
      <c r="B19" s="197" t="s">
        <v>110</v>
      </c>
      <c r="C19" s="197"/>
      <c r="D19" s="59" t="s">
        <v>111</v>
      </c>
      <c r="E19" s="60" t="s">
        <v>13</v>
      </c>
      <c r="F19" s="61" t="s">
        <v>112</v>
      </c>
      <c r="G19" s="7"/>
      <c r="H19" s="48">
        <v>13</v>
      </c>
      <c r="I19" s="48">
        <f>'REKOD PRESTASI MURID'!B24</f>
        <v>0</v>
      </c>
      <c r="J19" s="48" t="str">
        <f t="shared" si="0"/>
        <v/>
      </c>
    </row>
    <row r="20" spans="1:10" ht="93.75" customHeight="1">
      <c r="A20" s="7"/>
      <c r="B20" s="199" t="str">
        <f>B16</f>
        <v>BAHASA IBAN</v>
      </c>
      <c r="C20" s="200"/>
      <c r="D20" s="62" t="str">
        <f>'REKOD PRESTASI MURID'!$E$11</f>
        <v>MENDING ENGGAU BEJAKU</v>
      </c>
      <c r="E20" s="63">
        <f>VLOOKUP($I$6,'REKOD PRESTASI MURID'!$A$12:$AD$65,5)</f>
        <v>3</v>
      </c>
      <c r="F20" s="64" t="str">
        <f>VLOOKUP(E20,'DATA PERNYATAAN TAHAP PGUASAAN '!A4:B9,2)</f>
        <v>Bejaku ngena chara spontan, koheren sereta lanchar  bemalinka teks ti betul ari segi jalai jaku ba tikas jelan.</v>
      </c>
      <c r="G20" s="7"/>
      <c r="H20" s="48">
        <v>14</v>
      </c>
      <c r="I20" s="48">
        <f>'REKOD PRESTASI MURID'!B25</f>
        <v>0</v>
      </c>
      <c r="J20" s="48" t="str">
        <f t="shared" si="0"/>
        <v/>
      </c>
    </row>
    <row r="21" spans="1:10" ht="93.75" customHeight="1">
      <c r="A21" s="7"/>
      <c r="B21" s="201"/>
      <c r="C21" s="202"/>
      <c r="D21" s="62" t="str">
        <f>'REKOD PRESTASI MURID'!$F$11</f>
        <v>MACHA</v>
      </c>
      <c r="E21" s="63">
        <f>VLOOKUP($I$6,'REKOD PRESTASI MURID'!$A$12:$AD$65,6)</f>
        <v>3</v>
      </c>
      <c r="F21" s="64" t="str">
        <f>VLOOKUP(E21,'DATA PERNYATAAN TAHAP PGUASAAN '!A12:B17,2)</f>
        <v>Ngemeranka proses macha, milih kereban bacha ke engkeman lalu ngayanka pereti ngagai teks ke dibacha ba tikas jelan.</v>
      </c>
      <c r="G21" s="7"/>
      <c r="H21" s="48">
        <v>15</v>
      </c>
      <c r="I21" s="48">
        <f>'REKOD PRESTASI MURID'!B26</f>
        <v>0</v>
      </c>
      <c r="J21" s="48" t="str">
        <f t="shared" si="0"/>
        <v/>
      </c>
    </row>
    <row r="22" spans="1:10" ht="93.75" customHeight="1">
      <c r="A22" s="7"/>
      <c r="B22" s="203"/>
      <c r="C22" s="204"/>
      <c r="D22" s="62" t="str">
        <f>'REKOD PRESTASI MURID'!$G$11</f>
        <v>NULIS</v>
      </c>
      <c r="E22" s="63">
        <f>VLOOKUP($I$6,'REKOD PRESTASI MURID'!$A$12:$AD$65,7)</f>
        <v>2</v>
      </c>
      <c r="F22" s="64" t="str">
        <f>VLOOKUP(E22,'DATA PERNYATAAN TAHAP PGUASAAN '!A20:B25,2)</f>
        <v>Nulis, ngiga, napis sereta milih idea dikena nulis karang, meransang, nusun sereta mansutka idea ti koheren kena ngelusur, macha pfur, ngedit karang, ngasilka mayuh bansa teks kreatif, personal enggau fungsional ngena lebas jaku ba tikas baruh.</v>
      </c>
      <c r="G22" s="7"/>
      <c r="H22" s="48">
        <v>16</v>
      </c>
      <c r="I22" s="48">
        <f>'REKOD PRESTASI MURID'!B27</f>
        <v>0</v>
      </c>
      <c r="J22" s="48" t="str">
        <f t="shared" si="0"/>
        <v/>
      </c>
    </row>
    <row r="23" spans="1:10" ht="45" hidden="1" customHeight="1">
      <c r="A23" s="7"/>
      <c r="B23" s="65"/>
      <c r="C23" s="66"/>
      <c r="D23" s="62">
        <f>'REKOD PRESTASI MURID'!$H$11</f>
        <v>0</v>
      </c>
      <c r="E23" s="63">
        <f>VLOOKUP($I$6,'REKOD PRESTASI MURID'!$A$12:$AD$65,8)</f>
        <v>0</v>
      </c>
      <c r="F23" s="64" t="e">
        <f>VLOOKUP(E23,'DATA PERNYATAAN TAHAP PGUASAAN '!A28:B33,2)</f>
        <v>#N/A</v>
      </c>
      <c r="G23" s="7"/>
      <c r="H23" s="48">
        <v>17</v>
      </c>
      <c r="I23" s="48">
        <f>'REKOD PRESTASI MURID'!B28</f>
        <v>0</v>
      </c>
      <c r="J23" s="48" t="str">
        <f t="shared" si="0"/>
        <v/>
      </c>
    </row>
    <row r="24" spans="1:10" ht="45" hidden="1" customHeight="1">
      <c r="A24" s="7"/>
      <c r="B24" s="65"/>
      <c r="C24" s="66"/>
      <c r="D24" s="62">
        <f>'REKOD PRESTASI MURID'!$I$11</f>
        <v>0</v>
      </c>
      <c r="E24" s="63">
        <f>VLOOKUP($I$6,'REKOD PRESTASI MURID'!$A$12:$AD$65,9)</f>
        <v>0</v>
      </c>
      <c r="F24" s="64" t="e">
        <f>VLOOKUP(E24,'DATA PERNYATAAN TAHAP PGUASAAN '!A36:B41,2)</f>
        <v>#N/A</v>
      </c>
      <c r="G24" s="7"/>
      <c r="H24" s="48">
        <v>18</v>
      </c>
      <c r="I24" s="48">
        <f>'REKOD PRESTASI MURID'!B29</f>
        <v>0</v>
      </c>
      <c r="J24" s="48" t="str">
        <f t="shared" si="0"/>
        <v/>
      </c>
    </row>
    <row r="25" spans="1:10" ht="45" hidden="1" customHeight="1">
      <c r="A25" s="7"/>
      <c r="B25" s="65"/>
      <c r="C25" s="66"/>
      <c r="D25" s="62">
        <f>'REKOD PRESTASI MURID'!$J$11</f>
        <v>0</v>
      </c>
      <c r="E25" s="63">
        <f>VLOOKUP($I$6,'REKOD PRESTASI MURID'!$A$12:$AD$65,10)</f>
        <v>0</v>
      </c>
      <c r="F25" s="64" t="e">
        <f>VLOOKUP(E25,'DATA PERNYATAAN TAHAP PGUASAAN '!A44:B49,2)</f>
        <v>#N/A</v>
      </c>
      <c r="G25" s="7"/>
      <c r="H25" s="48">
        <v>19</v>
      </c>
      <c r="I25" s="48">
        <f>'REKOD PRESTASI MURID'!B30</f>
        <v>0</v>
      </c>
      <c r="J25" s="48" t="str">
        <f t="shared" ref="J25:J30" si="1">IF(I25=0,"",H25&amp;"  "&amp;I25)</f>
        <v/>
      </c>
    </row>
    <row r="26" spans="1:10" ht="45" hidden="1" customHeight="1">
      <c r="A26" s="7"/>
      <c r="B26" s="65"/>
      <c r="C26" s="66"/>
      <c r="D26" s="62">
        <f>'REKOD PRESTASI MURID'!$K$11</f>
        <v>0</v>
      </c>
      <c r="E26" s="63">
        <f>VLOOKUP($I$6,'REKOD PRESTASI MURID'!$A$12:$AD$65,11)</f>
        <v>0</v>
      </c>
      <c r="F26" s="64" t="e">
        <f>VLOOKUP(E26,'DATA PERNYATAAN TAHAP PGUASAAN '!A52:B57,2)</f>
        <v>#N/A</v>
      </c>
      <c r="G26" s="7"/>
      <c r="H26" s="48">
        <v>20</v>
      </c>
      <c r="I26" s="48">
        <f>'REKOD PRESTASI MURID'!B31</f>
        <v>0</v>
      </c>
      <c r="J26" s="48" t="str">
        <f t="shared" si="1"/>
        <v/>
      </c>
    </row>
    <row r="27" spans="1:10" ht="45" hidden="1" customHeight="1">
      <c r="A27" s="7"/>
      <c r="B27" s="65"/>
      <c r="C27" s="66"/>
      <c r="D27" s="62">
        <f>'REKOD PRESTASI MURID'!$L$11</f>
        <v>0</v>
      </c>
      <c r="E27" s="63">
        <f>VLOOKUP($I$6,'REKOD PRESTASI MURID'!$A$12:$AD$65,12)</f>
        <v>0</v>
      </c>
      <c r="F27" s="64" t="e">
        <f>VLOOKUP(E27,'DATA PERNYATAAN TAHAP PGUASAAN '!A60:B65,2)</f>
        <v>#N/A</v>
      </c>
      <c r="G27" s="7"/>
      <c r="H27" s="48">
        <v>21</v>
      </c>
      <c r="I27" s="48">
        <f>'REKOD PRESTASI MURID'!B32</f>
        <v>0</v>
      </c>
      <c r="J27" s="48" t="str">
        <f t="shared" si="1"/>
        <v/>
      </c>
    </row>
    <row r="28" spans="1:10" ht="45" hidden="1" customHeight="1">
      <c r="A28" s="7"/>
      <c r="B28" s="65"/>
      <c r="C28" s="66"/>
      <c r="D28" s="62">
        <f>'REKOD PRESTASI MURID'!$M$11</f>
        <v>0</v>
      </c>
      <c r="E28" s="63">
        <f>VLOOKUP($I$6,'REKOD PRESTASI MURID'!$A$12:$AD$65,13)</f>
        <v>0</v>
      </c>
      <c r="F28" s="64" t="e">
        <f>VLOOKUP(E28,'DATA PERNYATAAN TAHAP PGUASAAN '!A68:B73,2)</f>
        <v>#N/A</v>
      </c>
      <c r="G28" s="7"/>
      <c r="H28" s="48">
        <v>22</v>
      </c>
      <c r="I28" s="48">
        <f>'REKOD PRESTASI MURID'!B33</f>
        <v>0</v>
      </c>
      <c r="J28" s="48" t="str">
        <f t="shared" si="1"/>
        <v/>
      </c>
    </row>
    <row r="29" spans="1:10" ht="45" hidden="1" customHeight="1">
      <c r="A29" s="7"/>
      <c r="B29" s="65"/>
      <c r="C29" s="66"/>
      <c r="D29" s="62">
        <f>'REKOD PRESTASI MURID'!$N$11</f>
        <v>0</v>
      </c>
      <c r="E29" s="63">
        <f>VLOOKUP($I$6,'REKOD PRESTASI MURID'!$A$12:$AD$65,14)</f>
        <v>0</v>
      </c>
      <c r="F29" s="64" t="e">
        <f>VLOOKUP(E29,'DATA PERNYATAAN TAHAP PGUASAAN '!A76:B81,2)</f>
        <v>#N/A</v>
      </c>
      <c r="G29" s="7"/>
      <c r="H29" s="48">
        <v>23</v>
      </c>
      <c r="I29" s="48">
        <f>'REKOD PRESTASI MURID'!B34</f>
        <v>0</v>
      </c>
      <c r="J29" s="48" t="str">
        <f t="shared" si="1"/>
        <v/>
      </c>
    </row>
    <row r="30" spans="1:10" ht="45" hidden="1" customHeight="1">
      <c r="A30" s="7"/>
      <c r="B30" s="65"/>
      <c r="C30" s="66"/>
      <c r="D30" s="62">
        <f>'REKOD PRESTASI MURID'!$O$11</f>
        <v>0</v>
      </c>
      <c r="E30" s="63">
        <f>VLOOKUP($I$6,'REKOD PRESTASI MURID'!$A$12:$AD$65,15)</f>
        <v>0</v>
      </c>
      <c r="F30" s="64" t="e">
        <f>VLOOKUP(E30,'DATA PERNYATAAN TAHAP PGUASAAN '!A84:B89,2)</f>
        <v>#N/A</v>
      </c>
      <c r="G30" s="7"/>
      <c r="H30" s="48">
        <v>24</v>
      </c>
      <c r="I30" s="48">
        <f>'REKOD PRESTASI MURID'!B35</f>
        <v>0</v>
      </c>
      <c r="J30" s="48" t="str">
        <f t="shared" si="1"/>
        <v/>
      </c>
    </row>
    <row r="31" spans="1:10" ht="45" hidden="1" customHeight="1">
      <c r="A31" s="7"/>
      <c r="B31" s="65"/>
      <c r="C31" s="66"/>
      <c r="D31" s="62">
        <f>'REKOD PRESTASI MURID'!$P$11</f>
        <v>0</v>
      </c>
      <c r="E31" s="63">
        <f>VLOOKUP($I$6,'REKOD PRESTASI MURID'!$A$12:$AD$65,16)</f>
        <v>0</v>
      </c>
      <c r="F31" s="64" t="e">
        <f>VLOOKUP(E31,'DATA PERNYATAAN TAHAP PGUASAAN '!A92:B97,2)</f>
        <v>#N/A</v>
      </c>
      <c r="G31" s="7"/>
      <c r="H31" s="48">
        <v>25</v>
      </c>
      <c r="I31" s="48">
        <f>'REKOD PRESTASI MURID'!B36</f>
        <v>0</v>
      </c>
      <c r="J31" s="48" t="str">
        <f t="shared" ref="J31:J63" si="2">IF(I31=0,"",H31&amp;"  "&amp;I31)</f>
        <v/>
      </c>
    </row>
    <row r="32" spans="1:10" ht="45" hidden="1" customHeight="1">
      <c r="A32" s="7"/>
      <c r="B32" s="65"/>
      <c r="C32" s="66"/>
      <c r="D32" s="62">
        <f>'REKOD PRESTASI MURID'!Q$11</f>
        <v>0</v>
      </c>
      <c r="E32" s="63">
        <f>VLOOKUP($I$6,'REKOD PRESTASI MURID'!$A$12:$AD$65,17)</f>
        <v>0</v>
      </c>
      <c r="F32" s="64" t="e">
        <f>VLOOKUP(E32,'DATA PERNYATAAN TAHAP PGUASAAN '!A100:B105,2)</f>
        <v>#N/A</v>
      </c>
      <c r="G32" s="7"/>
      <c r="H32" s="48">
        <v>26</v>
      </c>
      <c r="I32" s="48">
        <f>'REKOD PRESTASI MURID'!B37</f>
        <v>0</v>
      </c>
      <c r="J32" s="48" t="str">
        <f t="shared" si="2"/>
        <v/>
      </c>
    </row>
    <row r="33" spans="1:10" ht="45" hidden="1" customHeight="1">
      <c r="A33" s="7"/>
      <c r="B33" s="65"/>
      <c r="C33" s="66"/>
      <c r="D33" s="62">
        <f>'REKOD PRESTASI MURID'!$R$11</f>
        <v>0</v>
      </c>
      <c r="E33" s="63">
        <f>VLOOKUP($I$6,'REKOD PRESTASI MURID'!$A$12:$AD$65,18)</f>
        <v>0</v>
      </c>
      <c r="F33" s="64" t="e">
        <f>VLOOKUP(E33,'DATA PERNYATAAN TAHAP PGUASAAN '!A108:B113,2)</f>
        <v>#N/A</v>
      </c>
      <c r="G33" s="7"/>
      <c r="H33" s="48">
        <v>27</v>
      </c>
      <c r="I33" s="48">
        <f>'REKOD PRESTASI MURID'!B38</f>
        <v>0</v>
      </c>
      <c r="J33" s="48" t="str">
        <f t="shared" si="2"/>
        <v/>
      </c>
    </row>
    <row r="34" spans="1:10" ht="45" hidden="1" customHeight="1">
      <c r="A34" s="7"/>
      <c r="B34" s="65"/>
      <c r="C34" s="66"/>
      <c r="D34" s="62">
        <f>'REKOD PRESTASI MURID'!$S$11</f>
        <v>0</v>
      </c>
      <c r="E34" s="63">
        <f>VLOOKUP($I$6,'REKOD PRESTASI MURID'!$A$12:$AD$65,19)</f>
        <v>0</v>
      </c>
      <c r="F34" s="64" t="e">
        <f>VLOOKUP(E34,'DATA PERNYATAAN TAHAP PGUASAAN '!A116:B121,2)</f>
        <v>#N/A</v>
      </c>
      <c r="G34" s="7"/>
      <c r="H34" s="48">
        <v>28</v>
      </c>
      <c r="I34" s="48">
        <f>'REKOD PRESTASI MURID'!B39</f>
        <v>0</v>
      </c>
      <c r="J34" s="48" t="str">
        <f t="shared" si="2"/>
        <v/>
      </c>
    </row>
    <row r="35" spans="1:10" ht="45" hidden="1" customHeight="1">
      <c r="A35" s="7"/>
      <c r="B35" s="65"/>
      <c r="C35" s="66"/>
      <c r="D35" s="62">
        <f>'REKOD PRESTASI MURID'!$T$11</f>
        <v>0</v>
      </c>
      <c r="E35" s="63">
        <f>VLOOKUP($I$6,'REKOD PRESTASI MURID'!$A$12:$AD$65,20)</f>
        <v>0</v>
      </c>
      <c r="F35" s="64" t="e">
        <f>VLOOKUP(E35,'DATA PERNYATAAN TAHAP PGUASAAN '!A124:B129,2)</f>
        <v>#N/A</v>
      </c>
      <c r="G35" s="7"/>
      <c r="H35" s="48">
        <v>29</v>
      </c>
      <c r="I35" s="48">
        <f>'REKOD PRESTASI MURID'!B40</f>
        <v>0</v>
      </c>
      <c r="J35" s="48" t="str">
        <f t="shared" si="2"/>
        <v/>
      </c>
    </row>
    <row r="36" spans="1:10" ht="45" hidden="1" customHeight="1">
      <c r="A36" s="7"/>
      <c r="B36" s="65"/>
      <c r="C36" s="66"/>
      <c r="D36" s="62">
        <f>'REKOD PRESTASI MURID'!$U$11</f>
        <v>0</v>
      </c>
      <c r="E36" s="63">
        <f>VLOOKUP($I$6,'REKOD PRESTASI MURID'!$A$12:$AD$65,21)</f>
        <v>0</v>
      </c>
      <c r="F36" s="64" t="e">
        <f>VLOOKUP(E36,'DATA PERNYATAAN TAHAP PGUASAAN '!A132:B137,2)</f>
        <v>#N/A</v>
      </c>
      <c r="G36" s="7"/>
      <c r="H36" s="48">
        <v>30</v>
      </c>
      <c r="I36" s="48">
        <f>'REKOD PRESTASI MURID'!B41</f>
        <v>0</v>
      </c>
      <c r="J36" s="48" t="str">
        <f t="shared" si="2"/>
        <v/>
      </c>
    </row>
    <row r="37" spans="1:10" ht="45" hidden="1" customHeight="1">
      <c r="A37" s="7"/>
      <c r="B37" s="65"/>
      <c r="C37" s="66"/>
      <c r="D37" s="62">
        <f>'REKOD PRESTASI MURID'!$V$11</f>
        <v>0</v>
      </c>
      <c r="E37" s="63">
        <f>VLOOKUP($I$6,'REKOD PRESTASI MURID'!$A$12:$AD$65,22)</f>
        <v>0</v>
      </c>
      <c r="F37" s="64" t="e">
        <f>VLOOKUP(E37,'DATA PERNYATAAN TAHAP PGUASAAN '!A140:B145,2)</f>
        <v>#N/A</v>
      </c>
      <c r="G37" s="7"/>
      <c r="H37" s="48">
        <v>31</v>
      </c>
      <c r="I37" s="48">
        <f>'REKOD PRESTASI MURID'!B42</f>
        <v>0</v>
      </c>
      <c r="J37" s="48" t="str">
        <f t="shared" si="2"/>
        <v/>
      </c>
    </row>
    <row r="38" spans="1:10" ht="45" hidden="1" customHeight="1">
      <c r="A38" s="7"/>
      <c r="B38" s="65"/>
      <c r="C38" s="66"/>
      <c r="D38" s="62">
        <f>'REKOD PRESTASI MURID'!$W$11</f>
        <v>0</v>
      </c>
      <c r="E38" s="63">
        <f>VLOOKUP($I$6,'REKOD PRESTASI MURID'!$A$12:$AD$65,23)</f>
        <v>0</v>
      </c>
      <c r="F38" s="64" t="e">
        <f>VLOOKUP(E38,'DATA PERNYATAAN TAHAP PGUASAAN '!A148:B153,2)</f>
        <v>#N/A</v>
      </c>
      <c r="G38" s="7"/>
      <c r="H38" s="48">
        <v>32</v>
      </c>
      <c r="I38" s="48">
        <f>'REKOD PRESTASI MURID'!B43</f>
        <v>0</v>
      </c>
      <c r="J38" s="48" t="str">
        <f t="shared" si="2"/>
        <v/>
      </c>
    </row>
    <row r="39" spans="1:10" ht="45" hidden="1" customHeight="1">
      <c r="A39" s="7"/>
      <c r="B39" s="65"/>
      <c r="C39" s="66"/>
      <c r="D39" s="62">
        <f>'REKOD PRESTASI MURID'!$X$11</f>
        <v>0</v>
      </c>
      <c r="E39" s="63">
        <f>VLOOKUP($I$6,'REKOD PRESTASI MURID'!$A$12:$AD$65,24)</f>
        <v>0</v>
      </c>
      <c r="F39" s="64" t="e">
        <f>VLOOKUP(E39,'DATA PERNYATAAN TAHAP PGUASAAN '!A156:B161,2)</f>
        <v>#N/A</v>
      </c>
      <c r="G39" s="7"/>
      <c r="H39" s="48">
        <v>33</v>
      </c>
      <c r="I39" s="48">
        <f>'REKOD PRESTASI MURID'!B44</f>
        <v>0</v>
      </c>
      <c r="J39" s="48" t="str">
        <f t="shared" si="2"/>
        <v/>
      </c>
    </row>
    <row r="40" spans="1:10" ht="45" hidden="1" customHeight="1">
      <c r="A40" s="7"/>
      <c r="B40" s="65"/>
      <c r="C40" s="66"/>
      <c r="D40" s="62">
        <f>'REKOD PRESTASI MURID'!$Y$11</f>
        <v>0</v>
      </c>
      <c r="E40" s="63">
        <f>VLOOKUP($I$6,'REKOD PRESTASI MURID'!$A$12:$AD$65,25)</f>
        <v>0</v>
      </c>
      <c r="F40" s="64" t="e">
        <f>VLOOKUP(E40,'DATA PERNYATAAN TAHAP PGUASAAN '!A164:B169,2)</f>
        <v>#N/A</v>
      </c>
      <c r="G40" s="7"/>
      <c r="H40" s="48">
        <v>34</v>
      </c>
      <c r="I40" s="48">
        <f>'REKOD PRESTASI MURID'!B45</f>
        <v>0</v>
      </c>
      <c r="J40" s="48" t="str">
        <f t="shared" si="2"/>
        <v/>
      </c>
    </row>
    <row r="41" spans="1:10" ht="45" hidden="1" customHeight="1">
      <c r="A41" s="7"/>
      <c r="B41" s="65"/>
      <c r="C41" s="66"/>
      <c r="D41" s="62">
        <f>'REKOD PRESTASI MURID'!$Z$11</f>
        <v>0</v>
      </c>
      <c r="E41" s="63">
        <f>VLOOKUP($I$6,'REKOD PRESTASI MURID'!$A$12:$AD$65,26)</f>
        <v>0</v>
      </c>
      <c r="F41" s="64" t="e">
        <f>VLOOKUP(E41,'DATA PERNYATAAN TAHAP PGUASAAN '!A172:B177,2)</f>
        <v>#N/A</v>
      </c>
      <c r="G41" s="7"/>
      <c r="H41" s="48">
        <v>35</v>
      </c>
      <c r="I41" s="48">
        <f>'REKOD PRESTASI MURID'!B46</f>
        <v>0</v>
      </c>
      <c r="J41" s="48" t="str">
        <f t="shared" si="2"/>
        <v/>
      </c>
    </row>
    <row r="42" spans="1:10" ht="45" hidden="1" customHeight="1">
      <c r="A42" s="7"/>
      <c r="B42" s="65"/>
      <c r="C42" s="66"/>
      <c r="D42" s="62">
        <f>'REKOD PRESTASI MURID'!$AA$11</f>
        <v>0</v>
      </c>
      <c r="E42" s="63">
        <f>VLOOKUP($I$6,'REKOD PRESTASI MURID'!$A$12:$AD$65,27)</f>
        <v>0</v>
      </c>
      <c r="F42" s="64" t="e">
        <f>VLOOKUP(E42,'DATA PERNYATAAN TAHAP PGUASAAN '!A180:B185,2)</f>
        <v>#N/A</v>
      </c>
      <c r="G42" s="7"/>
      <c r="H42" s="48">
        <v>36</v>
      </c>
      <c r="I42" s="48">
        <f>'REKOD PRESTASI MURID'!B47</f>
        <v>0</v>
      </c>
      <c r="J42" s="48" t="str">
        <f t="shared" si="2"/>
        <v/>
      </c>
    </row>
    <row r="43" spans="1:10" ht="45" hidden="1" customHeight="1">
      <c r="A43" s="7"/>
      <c r="B43" s="65"/>
      <c r="C43" s="66"/>
      <c r="D43" s="62">
        <f>'REKOD PRESTASI MURID'!$AB$11</f>
        <v>0</v>
      </c>
      <c r="E43" s="63">
        <f>VLOOKUP($I$6,'REKOD PRESTASI MURID'!$A$12:$AD$65,28)</f>
        <v>0</v>
      </c>
      <c r="F43" s="64" t="e">
        <f>VLOOKUP(E43,'DATA PERNYATAAN TAHAP PGUASAAN '!A188:B193,2)</f>
        <v>#N/A</v>
      </c>
      <c r="G43" s="7"/>
      <c r="H43" s="48">
        <v>37</v>
      </c>
      <c r="I43" s="48">
        <f>'REKOD PRESTASI MURID'!B48</f>
        <v>0</v>
      </c>
      <c r="J43" s="48" t="str">
        <f t="shared" si="2"/>
        <v/>
      </c>
    </row>
    <row r="44" spans="1:10" ht="45" hidden="1" customHeight="1">
      <c r="A44" s="7"/>
      <c r="B44" s="67"/>
      <c r="C44" s="68"/>
      <c r="D44" s="62">
        <f>'REKOD PRESTASI MURID'!$AC$11</f>
        <v>0</v>
      </c>
      <c r="E44" s="63">
        <f>VLOOKUP($I$6,'REKOD PRESTASI MURID'!$A$12:$AD$65,29)</f>
        <v>0</v>
      </c>
      <c r="F44" s="64" t="e">
        <f>VLOOKUP(E44,'DATA PERNYATAAN TAHAP PGUASAAN '!A196:B201,2)</f>
        <v>#N/A</v>
      </c>
      <c r="G44" s="7"/>
      <c r="H44" s="48">
        <v>38</v>
      </c>
      <c r="I44" s="48">
        <f>'REKOD PRESTASI MURID'!B49</f>
        <v>0</v>
      </c>
      <c r="J44" s="48" t="str">
        <f t="shared" si="2"/>
        <v/>
      </c>
    </row>
    <row r="45" spans="1:10" s="40" customFormat="1" ht="18">
      <c r="A45" s="7"/>
      <c r="B45" s="69"/>
      <c r="C45" s="69"/>
      <c r="D45" s="70"/>
      <c r="E45" s="71"/>
      <c r="F45" s="72"/>
      <c r="G45" s="7"/>
      <c r="H45" s="48">
        <v>39</v>
      </c>
      <c r="I45" s="48">
        <f>'REKOD PRESTASI MURID'!B50</f>
        <v>0</v>
      </c>
      <c r="J45" s="48" t="str">
        <f t="shared" si="2"/>
        <v/>
      </c>
    </row>
    <row r="46" spans="1:10" s="40" customFormat="1" ht="21.75" customHeight="1">
      <c r="A46" s="73"/>
      <c r="B46" s="74"/>
      <c r="C46" s="74"/>
      <c r="D46" s="75"/>
      <c r="E46" s="76"/>
      <c r="F46" s="77"/>
      <c r="G46" s="73"/>
      <c r="H46" s="48">
        <v>40</v>
      </c>
      <c r="I46" s="48">
        <f>'REKOD PRESTASI MURID'!B51</f>
        <v>0</v>
      </c>
      <c r="J46" s="48" t="str">
        <f t="shared" si="2"/>
        <v/>
      </c>
    </row>
    <row r="47" spans="1:10" s="40" customFormat="1" ht="21.75" customHeight="1">
      <c r="A47" s="73"/>
      <c r="B47" s="74"/>
      <c r="C47" s="74"/>
      <c r="D47" s="207" t="s">
        <v>73</v>
      </c>
      <c r="E47" s="198"/>
      <c r="F47" s="198"/>
      <c r="G47" s="73"/>
      <c r="H47" s="48">
        <v>41</v>
      </c>
      <c r="I47" s="48">
        <f>'REKOD PRESTASI MURID'!B52</f>
        <v>0</v>
      </c>
      <c r="J47" s="48" t="str">
        <f t="shared" si="2"/>
        <v/>
      </c>
    </row>
    <row r="48" spans="1:10" s="41" customFormat="1" ht="22.5" customHeight="1">
      <c r="A48" s="73"/>
      <c r="B48" s="79"/>
      <c r="C48" s="79"/>
      <c r="D48" s="207"/>
      <c r="E48" s="190"/>
      <c r="F48" s="190"/>
      <c r="G48" s="73"/>
      <c r="H48" s="48">
        <v>42</v>
      </c>
      <c r="I48" s="48">
        <f>'REKOD PRESTASI MURID'!B53</f>
        <v>0</v>
      </c>
      <c r="J48" s="48" t="str">
        <f t="shared" si="2"/>
        <v/>
      </c>
    </row>
    <row r="49" spans="1:10" s="41" customFormat="1" ht="21" customHeight="1">
      <c r="A49" s="73"/>
      <c r="B49" s="79"/>
      <c r="C49" s="79"/>
      <c r="D49" s="78"/>
      <c r="E49" s="190"/>
      <c r="F49" s="190"/>
      <c r="G49" s="73"/>
      <c r="H49" s="48">
        <v>43</v>
      </c>
      <c r="I49" s="48">
        <f>'REKOD PRESTASI MURID'!B54</f>
        <v>0</v>
      </c>
      <c r="J49" s="48" t="str">
        <f t="shared" si="2"/>
        <v/>
      </c>
    </row>
    <row r="50" spans="1:10" s="41" customFormat="1">
      <c r="A50" s="73"/>
      <c r="B50" s="73"/>
      <c r="C50" s="73"/>
      <c r="D50" s="73"/>
      <c r="E50" s="73"/>
      <c r="F50" s="73"/>
      <c r="G50" s="73"/>
      <c r="H50" s="48">
        <v>44</v>
      </c>
      <c r="I50" s="48">
        <f>'REKOD PRESTASI MURID'!B55</f>
        <v>0</v>
      </c>
      <c r="J50" s="48" t="str">
        <f t="shared" si="2"/>
        <v/>
      </c>
    </row>
    <row r="51" spans="1:10">
      <c r="H51" s="48">
        <v>45</v>
      </c>
      <c r="I51" s="48">
        <f>'REKOD PRESTASI MURID'!B56</f>
        <v>0</v>
      </c>
      <c r="J51" s="48" t="str">
        <f t="shared" si="2"/>
        <v/>
      </c>
    </row>
    <row r="52" spans="1:10">
      <c r="H52" s="48">
        <v>46</v>
      </c>
      <c r="I52" s="48">
        <f>'REKOD PRESTASI MURID'!B57</f>
        <v>0</v>
      </c>
      <c r="J52" s="48" t="str">
        <f t="shared" si="2"/>
        <v/>
      </c>
    </row>
    <row r="53" spans="1:10">
      <c r="H53" s="48">
        <v>47</v>
      </c>
      <c r="I53" s="48">
        <f>'REKOD PRESTASI MURID'!B58</f>
        <v>0</v>
      </c>
      <c r="J53" s="48" t="str">
        <f t="shared" si="2"/>
        <v/>
      </c>
    </row>
    <row r="54" spans="1:10">
      <c r="H54" s="48">
        <v>48</v>
      </c>
      <c r="I54" s="48">
        <f>'REKOD PRESTASI MURID'!B59</f>
        <v>0</v>
      </c>
      <c r="J54" s="48" t="str">
        <f t="shared" si="2"/>
        <v/>
      </c>
    </row>
    <row r="55" spans="1:10">
      <c r="B55" s="40" t="s">
        <v>14</v>
      </c>
      <c r="F55" s="80" t="s">
        <v>14</v>
      </c>
      <c r="H55" s="48">
        <v>49</v>
      </c>
      <c r="I55" s="48">
        <f>'REKOD PRESTASI MURID'!B60</f>
        <v>0</v>
      </c>
      <c r="J55" s="48" t="str">
        <f t="shared" si="2"/>
        <v/>
      </c>
    </row>
    <row r="56" spans="1:10">
      <c r="B56" s="81" t="str">
        <f>'REKOD PRESTASI MURID'!$D$6</f>
        <v>EN OLIVER NOAH</v>
      </c>
      <c r="C56" s="81"/>
      <c r="D56" s="81"/>
      <c r="E56" s="81"/>
      <c r="F56" s="173" t="str">
        <f>'REKOD PRESTASI MURID'!B70</f>
        <v>EN. TAN KHOR LOI</v>
      </c>
      <c r="H56" s="48">
        <v>50</v>
      </c>
      <c r="I56" s="48">
        <f>'REKOD PRESTASI MURID'!B61</f>
        <v>0</v>
      </c>
      <c r="J56" s="48" t="str">
        <f t="shared" si="2"/>
        <v/>
      </c>
    </row>
    <row r="57" spans="1:10">
      <c r="B57" s="40" t="s">
        <v>56</v>
      </c>
      <c r="F57" s="80" t="str">
        <f>'REKOD PRESTASI MURID'!$B$71</f>
        <v>GURU BESAR</v>
      </c>
      <c r="H57" s="48">
        <v>51</v>
      </c>
      <c r="I57" s="48">
        <f>'REKOD PRESTASI MURID'!B62</f>
        <v>0</v>
      </c>
      <c r="J57" s="48" t="str">
        <f t="shared" si="2"/>
        <v/>
      </c>
    </row>
    <row r="58" spans="1:10">
      <c r="B58" s="40" t="str">
        <f>'REKOD PRESTASI MURID'!$B$72</f>
        <v>SMK SIBU JAYA</v>
      </c>
      <c r="F58" s="80" t="str">
        <f>'REKOD PRESTASI MURID'!$B$72</f>
        <v>SMK SIBU JAYA</v>
      </c>
      <c r="H58" s="48">
        <v>52</v>
      </c>
      <c r="I58" s="48">
        <f>'REKOD PRESTASI MURID'!B63</f>
        <v>0</v>
      </c>
      <c r="J58" s="48" t="str">
        <f t="shared" si="2"/>
        <v/>
      </c>
    </row>
    <row r="59" spans="1:10">
      <c r="B59" s="80"/>
      <c r="C59" s="80"/>
      <c r="D59" s="80"/>
      <c r="E59" s="80"/>
      <c r="H59" s="48">
        <v>53</v>
      </c>
      <c r="I59" s="48">
        <f>'REKOD PRESTASI MURID'!B64</f>
        <v>0</v>
      </c>
      <c r="J59" s="48" t="str">
        <f t="shared" si="2"/>
        <v/>
      </c>
    </row>
    <row r="60" spans="1:10">
      <c r="H60" s="48">
        <v>54</v>
      </c>
      <c r="I60" s="48">
        <f>'REKOD PRESTASI MURID'!B65</f>
        <v>0</v>
      </c>
      <c r="J60" s="48" t="str">
        <f t="shared" si="2"/>
        <v/>
      </c>
    </row>
    <row r="61" spans="1:10" s="40" customFormat="1">
      <c r="G61" s="82"/>
      <c r="H61" s="48">
        <v>55</v>
      </c>
      <c r="I61" s="48">
        <f>'REKOD PRESTASI MURID'!B66</f>
        <v>0</v>
      </c>
      <c r="J61" s="48" t="str">
        <f t="shared" si="2"/>
        <v/>
      </c>
    </row>
    <row r="62" spans="1:10" s="40" customFormat="1">
      <c r="G62" s="82"/>
      <c r="H62" s="48">
        <v>56</v>
      </c>
      <c r="I62" s="48">
        <f>'REKOD PRESTASI MURID'!B67</f>
        <v>0</v>
      </c>
      <c r="J62" s="48" t="str">
        <f t="shared" si="2"/>
        <v/>
      </c>
    </row>
    <row r="63" spans="1:10" s="40" customFormat="1">
      <c r="G63" s="82"/>
      <c r="H63" s="48">
        <v>57</v>
      </c>
      <c r="I63" s="48">
        <f>'REKOD PRESTASI MURID'!B68</f>
        <v>0</v>
      </c>
      <c r="J63" s="48" t="str">
        <f t="shared" si="2"/>
        <v/>
      </c>
    </row>
    <row r="64" spans="1:10" s="40" customFormat="1">
      <c r="G64" s="82"/>
      <c r="H64" s="48">
        <v>58</v>
      </c>
      <c r="I64" s="48"/>
      <c r="J64" s="48"/>
    </row>
    <row r="65" spans="4:10" s="40" customFormat="1">
      <c r="G65" s="82"/>
      <c r="H65" s="48">
        <v>59</v>
      </c>
      <c r="I65" s="48"/>
      <c r="J65" s="48"/>
    </row>
    <row r="66" spans="4:10" s="40" customFormat="1">
      <c r="D66" s="81"/>
      <c r="E66" s="81"/>
      <c r="G66" s="82"/>
      <c r="H66" s="48">
        <v>60</v>
      </c>
      <c r="I66" s="48"/>
      <c r="J66" s="48"/>
    </row>
    <row r="67" spans="4:10" s="40" customFormat="1">
      <c r="G67" s="82"/>
      <c r="H67" s="48">
        <v>61</v>
      </c>
      <c r="I67" s="48"/>
      <c r="J67" s="48"/>
    </row>
    <row r="68" spans="4:10" s="40" customFormat="1">
      <c r="G68" s="82"/>
      <c r="H68" s="48">
        <v>62</v>
      </c>
      <c r="I68" s="48"/>
      <c r="J68" s="48"/>
    </row>
    <row r="69" spans="4:10" s="40" customFormat="1">
      <c r="G69" s="82"/>
      <c r="H69" s="48">
        <v>63</v>
      </c>
      <c r="I69" s="48"/>
      <c r="J69" s="48"/>
    </row>
    <row r="70" spans="4:10" s="40" customFormat="1">
      <c r="G70" s="82"/>
      <c r="H70" s="48">
        <v>64</v>
      </c>
      <c r="I70" s="48"/>
      <c r="J70" s="48"/>
    </row>
    <row r="71" spans="4:10" s="40" customFormat="1">
      <c r="G71" s="82"/>
      <c r="H71" s="48">
        <v>65</v>
      </c>
      <c r="I71" s="48"/>
      <c r="J71" s="48"/>
    </row>
    <row r="72" spans="4:10" s="40" customFormat="1">
      <c r="G72" s="82"/>
      <c r="H72" s="48">
        <v>66</v>
      </c>
      <c r="I72" s="48"/>
      <c r="J72" s="48"/>
    </row>
    <row r="73" spans="4:10">
      <c r="H73" s="48">
        <v>67</v>
      </c>
      <c r="I73" s="48"/>
      <c r="J73" s="48"/>
    </row>
    <row r="74" spans="4:10">
      <c r="H74" s="48">
        <v>68</v>
      </c>
      <c r="I74" s="48"/>
      <c r="J74" s="48"/>
    </row>
    <row r="75" spans="4:10">
      <c r="H75" s="48">
        <v>69</v>
      </c>
      <c r="I75" s="48"/>
      <c r="J75" s="48"/>
    </row>
    <row r="76" spans="4:10">
      <c r="H76" s="85"/>
      <c r="I76" s="86"/>
      <c r="J76" s="40"/>
    </row>
    <row r="77" spans="4:10">
      <c r="H77" s="85"/>
      <c r="I77" s="86"/>
      <c r="J77" s="40"/>
    </row>
    <row r="78" spans="4:10">
      <c r="H78" s="85"/>
      <c r="I78" s="86"/>
      <c r="J78" s="40"/>
    </row>
    <row r="79" spans="4:10">
      <c r="H79" s="85"/>
      <c r="I79" s="86"/>
      <c r="J79" s="40"/>
    </row>
    <row r="80" spans="4:10">
      <c r="H80" s="85"/>
      <c r="I80" s="86"/>
      <c r="J80" s="40"/>
    </row>
    <row r="81" spans="8:10">
      <c r="H81" s="85"/>
      <c r="I81" s="86"/>
      <c r="J81" s="40"/>
    </row>
    <row r="82" spans="8:10">
      <c r="H82" s="85"/>
      <c r="I82" s="86"/>
      <c r="J82" s="40"/>
    </row>
    <row r="83" spans="8:10">
      <c r="H83" s="85"/>
      <c r="I83" s="86"/>
      <c r="J83" s="40"/>
    </row>
    <row r="84" spans="8:10">
      <c r="H84" s="85"/>
      <c r="I84" s="86"/>
      <c r="J84" s="40"/>
    </row>
    <row r="85" spans="8:10">
      <c r="H85" s="85"/>
      <c r="I85" s="86"/>
      <c r="J85" s="40"/>
    </row>
    <row r="86" spans="8:10">
      <c r="H86" s="85"/>
      <c r="I86" s="40"/>
      <c r="J86" s="40"/>
    </row>
    <row r="87" spans="8:10">
      <c r="H87" s="85"/>
      <c r="I87" s="40"/>
      <c r="J87" s="40"/>
    </row>
  </sheetData>
  <sheetProtection algorithmName="SHA-512" hashValue="XboWySqmW8Jimano0T4ik9CFZ1utg6qyzNVm/kFi1RSjGIju/YTyTnAJJnYPZGsnph2nfUtOms7tij0q5lOzkg==" saltValue="J6cjGvCYnuhKH8iZ81t99w==" spinCount="100000" sheet="1" scenarios="1"/>
  <mergeCells count="16">
    <mergeCell ref="B1:F1"/>
    <mergeCell ref="B2:F2"/>
    <mergeCell ref="B3:F3"/>
    <mergeCell ref="B4:F4"/>
    <mergeCell ref="H4:J4"/>
    <mergeCell ref="E49:F49"/>
    <mergeCell ref="B15:D15"/>
    <mergeCell ref="B17:D17"/>
    <mergeCell ref="E15:E16"/>
    <mergeCell ref="E17:F17"/>
    <mergeCell ref="B19:C19"/>
    <mergeCell ref="E47:F47"/>
    <mergeCell ref="E48:F48"/>
    <mergeCell ref="B20:C22"/>
    <mergeCell ref="F15:F16"/>
    <mergeCell ref="D47:D48"/>
  </mergeCells>
  <printOptions horizontalCentered="1"/>
  <pageMargins left="0.2361111111111111" right="0.2361111111111111" top="0.74791666666666667" bottom="0.74791666666666667" header="0.31458333333333333" footer="0.31458333333333333"/>
  <pageSetup paperSize="9" scale="61"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90" zoomScaleNormal="90" zoomScaleSheetLayoutView="100" workbookViewId="0">
      <selection activeCell="B5" sqref="B5"/>
    </sheetView>
  </sheetViews>
  <sheetFormatPr defaultRowHeight="14.25" zeroHeight="1"/>
  <cols>
    <col min="1" max="1" width="17.85546875" style="23" customWidth="1"/>
    <col min="2" max="2" width="104.7109375" style="24" customWidth="1"/>
    <col min="3" max="4" width="9.140625" style="23" customWidth="1"/>
    <col min="5" max="5" width="9.140625" style="23" bestFit="1"/>
    <col min="6" max="16384" width="9.140625" style="23"/>
  </cols>
  <sheetData>
    <row r="1" spans="1:9" ht="39.75" customHeight="1">
      <c r="A1" s="25" t="s">
        <v>15</v>
      </c>
      <c r="B1" s="26"/>
    </row>
    <row r="2" spans="1:9">
      <c r="A2" s="27"/>
      <c r="B2" s="28"/>
    </row>
    <row r="3" spans="1:9" ht="30">
      <c r="A3" s="29" t="s">
        <v>13</v>
      </c>
      <c r="B3" s="29" t="s">
        <v>89</v>
      </c>
    </row>
    <row r="4" spans="1:9" ht="28.5">
      <c r="A4" s="31">
        <v>1</v>
      </c>
      <c r="B4" s="32" t="s">
        <v>90</v>
      </c>
    </row>
    <row r="5" spans="1:9" ht="28.5">
      <c r="A5" s="31">
        <v>2</v>
      </c>
      <c r="B5" s="32" t="s">
        <v>91</v>
      </c>
    </row>
    <row r="6" spans="1:9">
      <c r="A6" s="31">
        <v>3</v>
      </c>
      <c r="B6" s="32" t="s">
        <v>92</v>
      </c>
    </row>
    <row r="7" spans="1:9" ht="28.5">
      <c r="A7" s="31">
        <v>4</v>
      </c>
      <c r="B7" s="32" t="s">
        <v>93</v>
      </c>
    </row>
    <row r="8" spans="1:9" ht="28.5">
      <c r="A8" s="31">
        <v>5</v>
      </c>
      <c r="B8" s="32" t="s">
        <v>94</v>
      </c>
    </row>
    <row r="9" spans="1:9">
      <c r="A9" s="31">
        <v>6</v>
      </c>
      <c r="B9" s="32" t="s">
        <v>95</v>
      </c>
    </row>
    <row r="10" spans="1:9">
      <c r="A10" s="27"/>
      <c r="B10" s="28"/>
    </row>
    <row r="11" spans="1:9" ht="30">
      <c r="A11" s="33" t="s">
        <v>13</v>
      </c>
      <c r="B11" s="29" t="s">
        <v>96</v>
      </c>
    </row>
    <row r="12" spans="1:9" ht="28.5">
      <c r="A12" s="31">
        <v>1</v>
      </c>
      <c r="B12" s="32" t="s">
        <v>97</v>
      </c>
    </row>
    <row r="13" spans="1:9" ht="28.5">
      <c r="A13" s="31">
        <v>2</v>
      </c>
      <c r="B13" s="32" t="s">
        <v>98</v>
      </c>
    </row>
    <row r="14" spans="1:9" ht="28.5">
      <c r="A14" s="31">
        <v>3</v>
      </c>
      <c r="B14" s="32" t="s">
        <v>99</v>
      </c>
    </row>
    <row r="15" spans="1:9" ht="28.5">
      <c r="A15" s="31">
        <v>4</v>
      </c>
      <c r="B15" s="32" t="s">
        <v>100</v>
      </c>
      <c r="I15" s="34"/>
    </row>
    <row r="16" spans="1:9" ht="28.5">
      <c r="A16" s="31">
        <v>5</v>
      </c>
      <c r="B16" s="32" t="s">
        <v>101</v>
      </c>
    </row>
    <row r="17" spans="1:2" ht="28.5">
      <c r="A17" s="31">
        <v>6</v>
      </c>
      <c r="B17" s="32" t="s">
        <v>102</v>
      </c>
    </row>
    <row r="18" spans="1:2">
      <c r="A18" s="27"/>
      <c r="B18" s="28"/>
    </row>
    <row r="19" spans="1:2" ht="30">
      <c r="A19" s="33" t="s">
        <v>13</v>
      </c>
      <c r="B19" s="29" t="s">
        <v>103</v>
      </c>
    </row>
    <row r="20" spans="1:2" ht="57" customHeight="1">
      <c r="A20" s="31">
        <v>1</v>
      </c>
      <c r="B20" s="142" t="s">
        <v>104</v>
      </c>
    </row>
    <row r="21" spans="1:2" ht="57" customHeight="1">
      <c r="A21" s="31">
        <v>2</v>
      </c>
      <c r="B21" s="142" t="s">
        <v>105</v>
      </c>
    </row>
    <row r="22" spans="1:2" ht="57" customHeight="1">
      <c r="A22" s="31">
        <v>3</v>
      </c>
      <c r="B22" s="32" t="s">
        <v>106</v>
      </c>
    </row>
    <row r="23" spans="1:2" ht="57" customHeight="1">
      <c r="A23" s="31">
        <v>4</v>
      </c>
      <c r="B23" s="142" t="s">
        <v>107</v>
      </c>
    </row>
    <row r="24" spans="1:2" ht="57" customHeight="1">
      <c r="A24" s="31">
        <v>5</v>
      </c>
      <c r="B24" s="142" t="s">
        <v>108</v>
      </c>
    </row>
    <row r="25" spans="1:2" ht="57" customHeight="1">
      <c r="A25" s="31">
        <v>6</v>
      </c>
      <c r="B25" s="142" t="s">
        <v>109</v>
      </c>
    </row>
    <row r="26" spans="1:2"/>
    <row r="27" spans="1:2" ht="30" hidden="1">
      <c r="A27" s="33" t="s">
        <v>13</v>
      </c>
      <c r="B27" s="30"/>
    </row>
    <row r="28" spans="1:2" hidden="1">
      <c r="A28" s="31">
        <v>1</v>
      </c>
      <c r="B28" s="32"/>
    </row>
    <row r="29" spans="1:2" hidden="1">
      <c r="A29" s="31">
        <v>2</v>
      </c>
      <c r="B29" s="32"/>
    </row>
    <row r="30" spans="1:2" hidden="1">
      <c r="A30" s="31">
        <v>3</v>
      </c>
      <c r="B30" s="32"/>
    </row>
    <row r="31" spans="1:2" hidden="1">
      <c r="A31" s="31">
        <v>4</v>
      </c>
      <c r="B31" s="32"/>
    </row>
    <row r="32" spans="1:2" hidden="1">
      <c r="A32" s="31">
        <v>5</v>
      </c>
      <c r="B32" s="32"/>
    </row>
    <row r="33" spans="1:2" hidden="1">
      <c r="A33" s="31">
        <v>6</v>
      </c>
      <c r="B33" s="32"/>
    </row>
    <row r="34" spans="1:2" hidden="1"/>
    <row r="35" spans="1:2" ht="30" hidden="1">
      <c r="A35" s="33" t="s">
        <v>13</v>
      </c>
      <c r="B35" s="30"/>
    </row>
    <row r="36" spans="1:2" hidden="1">
      <c r="A36" s="31">
        <v>1</v>
      </c>
      <c r="B36" s="32"/>
    </row>
    <row r="37" spans="1:2" hidden="1">
      <c r="A37" s="31">
        <v>2</v>
      </c>
      <c r="B37" s="32"/>
    </row>
    <row r="38" spans="1:2" hidden="1">
      <c r="A38" s="31">
        <v>3</v>
      </c>
      <c r="B38" s="32"/>
    </row>
    <row r="39" spans="1:2" hidden="1">
      <c r="A39" s="31">
        <v>4</v>
      </c>
      <c r="B39" s="32"/>
    </row>
    <row r="40" spans="1:2" hidden="1">
      <c r="A40" s="31">
        <v>5</v>
      </c>
      <c r="B40" s="32"/>
    </row>
    <row r="41" spans="1:2" hidden="1">
      <c r="A41" s="31">
        <v>6</v>
      </c>
      <c r="B41" s="32"/>
    </row>
    <row r="42" spans="1:2" hidden="1"/>
    <row r="43" spans="1:2" ht="30" hidden="1">
      <c r="A43" s="33" t="s">
        <v>13</v>
      </c>
      <c r="B43" s="30"/>
    </row>
    <row r="44" spans="1:2" hidden="1">
      <c r="A44" s="31">
        <v>1</v>
      </c>
      <c r="B44" s="32"/>
    </row>
    <row r="45" spans="1:2" hidden="1">
      <c r="A45" s="31">
        <v>2</v>
      </c>
      <c r="B45" s="32"/>
    </row>
    <row r="46" spans="1:2" hidden="1">
      <c r="A46" s="31">
        <v>3</v>
      </c>
      <c r="B46" s="32"/>
    </row>
    <row r="47" spans="1:2" hidden="1">
      <c r="A47" s="31">
        <v>4</v>
      </c>
      <c r="B47" s="32"/>
    </row>
    <row r="48" spans="1:2" hidden="1">
      <c r="A48" s="31">
        <v>5</v>
      </c>
      <c r="B48" s="32"/>
    </row>
    <row r="49" spans="1:2" hidden="1">
      <c r="A49" s="31">
        <v>6</v>
      </c>
      <c r="B49" s="32"/>
    </row>
    <row r="50" spans="1:2" hidden="1"/>
    <row r="51" spans="1:2" ht="30" hidden="1">
      <c r="A51" s="33" t="s">
        <v>13</v>
      </c>
      <c r="B51" s="30"/>
    </row>
    <row r="52" spans="1:2" hidden="1">
      <c r="A52" s="31">
        <v>1</v>
      </c>
      <c r="B52" s="32"/>
    </row>
    <row r="53" spans="1:2" hidden="1">
      <c r="A53" s="31">
        <v>2</v>
      </c>
      <c r="B53" s="32"/>
    </row>
    <row r="54" spans="1:2" hidden="1">
      <c r="A54" s="31">
        <v>3</v>
      </c>
      <c r="B54" s="32"/>
    </row>
    <row r="55" spans="1:2" hidden="1">
      <c r="A55" s="31">
        <v>4</v>
      </c>
      <c r="B55" s="32"/>
    </row>
    <row r="56" spans="1:2" hidden="1">
      <c r="A56" s="31">
        <v>5</v>
      </c>
      <c r="B56" s="32"/>
    </row>
    <row r="57" spans="1:2" hidden="1">
      <c r="A57" s="31">
        <v>6</v>
      </c>
      <c r="B57" s="32"/>
    </row>
    <row r="58" spans="1:2" hidden="1"/>
    <row r="59" spans="1:2" ht="30" hidden="1">
      <c r="A59" s="33" t="s">
        <v>13</v>
      </c>
      <c r="B59" s="30"/>
    </row>
    <row r="60" spans="1:2" hidden="1">
      <c r="A60" s="31">
        <v>1</v>
      </c>
      <c r="B60" s="32"/>
    </row>
    <row r="61" spans="1:2" hidden="1">
      <c r="A61" s="31">
        <v>2</v>
      </c>
      <c r="B61" s="32"/>
    </row>
    <row r="62" spans="1:2" hidden="1">
      <c r="A62" s="31">
        <v>3</v>
      </c>
      <c r="B62" s="32"/>
    </row>
    <row r="63" spans="1:2" hidden="1">
      <c r="A63" s="31">
        <v>4</v>
      </c>
      <c r="B63" s="32"/>
    </row>
    <row r="64" spans="1:2" ht="21.75" hidden="1" customHeight="1">
      <c r="A64" s="31">
        <v>5</v>
      </c>
      <c r="B64" s="32"/>
    </row>
    <row r="65" spans="1:2" hidden="1">
      <c r="A65" s="31">
        <v>6</v>
      </c>
      <c r="B65" s="32"/>
    </row>
    <row r="66" spans="1:2" hidden="1"/>
    <row r="67" spans="1:2" ht="30" hidden="1">
      <c r="A67" s="33" t="s">
        <v>13</v>
      </c>
      <c r="B67" s="30"/>
    </row>
    <row r="68" spans="1:2" hidden="1">
      <c r="A68" s="31">
        <v>1</v>
      </c>
      <c r="B68" s="32"/>
    </row>
    <row r="69" spans="1:2" hidden="1">
      <c r="A69" s="31">
        <v>2</v>
      </c>
      <c r="B69" s="32"/>
    </row>
    <row r="70" spans="1:2" hidden="1">
      <c r="A70" s="31">
        <v>3</v>
      </c>
      <c r="B70" s="32"/>
    </row>
    <row r="71" spans="1:2" hidden="1">
      <c r="A71" s="31">
        <v>4</v>
      </c>
      <c r="B71" s="32"/>
    </row>
    <row r="72" spans="1:2" hidden="1">
      <c r="A72" s="31">
        <v>5</v>
      </c>
      <c r="B72" s="32"/>
    </row>
    <row r="73" spans="1:2" hidden="1">
      <c r="A73" s="31">
        <v>6</v>
      </c>
      <c r="B73" s="32"/>
    </row>
    <row r="74" spans="1:2" hidden="1"/>
    <row r="75" spans="1:2" ht="30" hidden="1">
      <c r="A75" s="33" t="s">
        <v>13</v>
      </c>
      <c r="B75" s="30"/>
    </row>
    <row r="76" spans="1:2" hidden="1">
      <c r="A76" s="31">
        <v>1</v>
      </c>
      <c r="B76" s="32"/>
    </row>
    <row r="77" spans="1:2" hidden="1">
      <c r="A77" s="31">
        <v>2</v>
      </c>
      <c r="B77" s="32"/>
    </row>
    <row r="78" spans="1:2" hidden="1">
      <c r="A78" s="31">
        <v>3</v>
      </c>
      <c r="B78" s="32"/>
    </row>
    <row r="79" spans="1:2" hidden="1">
      <c r="A79" s="31">
        <v>4</v>
      </c>
      <c r="B79" s="32"/>
    </row>
    <row r="80" spans="1:2" hidden="1">
      <c r="A80" s="31">
        <v>5</v>
      </c>
      <c r="B80" s="32"/>
    </row>
    <row r="81" spans="1:2" hidden="1">
      <c r="A81" s="31">
        <v>6</v>
      </c>
      <c r="B81" s="32"/>
    </row>
    <row r="82" spans="1:2" hidden="1"/>
    <row r="83" spans="1:2" ht="30" hidden="1">
      <c r="A83" s="33" t="s">
        <v>13</v>
      </c>
      <c r="B83" s="30"/>
    </row>
    <row r="84" spans="1:2" hidden="1">
      <c r="A84" s="31">
        <v>1</v>
      </c>
      <c r="B84" s="32"/>
    </row>
    <row r="85" spans="1:2" hidden="1">
      <c r="A85" s="31">
        <v>2</v>
      </c>
      <c r="B85" s="32"/>
    </row>
    <row r="86" spans="1:2" hidden="1">
      <c r="A86" s="31">
        <v>3</v>
      </c>
      <c r="B86" s="32"/>
    </row>
    <row r="87" spans="1:2" hidden="1">
      <c r="A87" s="31">
        <v>4</v>
      </c>
      <c r="B87" s="32"/>
    </row>
    <row r="88" spans="1:2" hidden="1">
      <c r="A88" s="31">
        <v>5</v>
      </c>
      <c r="B88" s="32"/>
    </row>
    <row r="89" spans="1:2" hidden="1">
      <c r="A89" s="31">
        <v>6</v>
      </c>
      <c r="B89" s="32"/>
    </row>
    <row r="90" spans="1:2" hidden="1"/>
    <row r="91" spans="1:2" ht="30" hidden="1">
      <c r="A91" s="33" t="s">
        <v>13</v>
      </c>
      <c r="B91" s="30"/>
    </row>
    <row r="92" spans="1:2" hidden="1">
      <c r="A92" s="31">
        <v>1</v>
      </c>
      <c r="B92" s="32"/>
    </row>
    <row r="93" spans="1:2" hidden="1">
      <c r="A93" s="31">
        <v>2</v>
      </c>
      <c r="B93" s="32"/>
    </row>
    <row r="94" spans="1:2" hidden="1">
      <c r="A94" s="31">
        <v>3</v>
      </c>
      <c r="B94" s="32"/>
    </row>
    <row r="95" spans="1:2" hidden="1">
      <c r="A95" s="31">
        <v>4</v>
      </c>
      <c r="B95" s="32"/>
    </row>
    <row r="96" spans="1:2" hidden="1">
      <c r="A96" s="31">
        <v>5</v>
      </c>
      <c r="B96" s="32"/>
    </row>
    <row r="97" spans="1:2" hidden="1">
      <c r="A97" s="31">
        <v>6</v>
      </c>
      <c r="B97" s="32"/>
    </row>
    <row r="98" spans="1:2" hidden="1">
      <c r="B98" s="35"/>
    </row>
    <row r="99" spans="1:2" ht="30" hidden="1">
      <c r="A99" s="33" t="s">
        <v>13</v>
      </c>
      <c r="B99" s="36"/>
    </row>
    <row r="100" spans="1:2" hidden="1">
      <c r="A100" s="31">
        <v>1</v>
      </c>
      <c r="B100" s="37"/>
    </row>
    <row r="101" spans="1:2" hidden="1">
      <c r="A101" s="31">
        <v>2</v>
      </c>
      <c r="B101" s="37"/>
    </row>
    <row r="102" spans="1:2" hidden="1">
      <c r="A102" s="31">
        <v>3</v>
      </c>
      <c r="B102" s="37"/>
    </row>
    <row r="103" spans="1:2" hidden="1">
      <c r="A103" s="31">
        <v>4</v>
      </c>
      <c r="B103" s="37"/>
    </row>
    <row r="104" spans="1:2" hidden="1">
      <c r="A104" s="31">
        <v>5</v>
      </c>
      <c r="B104" s="37"/>
    </row>
    <row r="105" spans="1:2" hidden="1">
      <c r="A105" s="31">
        <v>6</v>
      </c>
      <c r="B105" s="37"/>
    </row>
    <row r="106" spans="1:2" hidden="1">
      <c r="B106" s="35"/>
    </row>
    <row r="107" spans="1:2" ht="30" hidden="1">
      <c r="A107" s="33" t="s">
        <v>13</v>
      </c>
      <c r="B107" s="36"/>
    </row>
    <row r="108" spans="1:2" hidden="1">
      <c r="A108" s="31">
        <v>1</v>
      </c>
      <c r="B108" s="37"/>
    </row>
    <row r="109" spans="1:2" hidden="1">
      <c r="A109" s="31">
        <v>2</v>
      </c>
      <c r="B109" s="37"/>
    </row>
    <row r="110" spans="1:2" hidden="1">
      <c r="A110" s="31">
        <v>3</v>
      </c>
      <c r="B110" s="37"/>
    </row>
    <row r="111" spans="1:2" hidden="1">
      <c r="A111" s="31">
        <v>4</v>
      </c>
      <c r="B111" s="37"/>
    </row>
    <row r="112" spans="1:2" hidden="1">
      <c r="A112" s="31">
        <v>5</v>
      </c>
      <c r="B112" s="37"/>
    </row>
    <row r="113" spans="1:2" hidden="1">
      <c r="A113" s="31">
        <v>6</v>
      </c>
      <c r="B113" s="37"/>
    </row>
    <row r="114" spans="1:2" hidden="1">
      <c r="B114" s="35"/>
    </row>
    <row r="115" spans="1:2" ht="30" hidden="1">
      <c r="A115" s="33" t="s">
        <v>13</v>
      </c>
      <c r="B115" s="36"/>
    </row>
    <row r="116" spans="1:2" hidden="1">
      <c r="A116" s="31">
        <v>1</v>
      </c>
      <c r="B116" s="37"/>
    </row>
    <row r="117" spans="1:2" hidden="1">
      <c r="A117" s="31">
        <v>2</v>
      </c>
      <c r="B117" s="37"/>
    </row>
    <row r="118" spans="1:2" hidden="1">
      <c r="A118" s="31">
        <v>3</v>
      </c>
      <c r="B118" s="37"/>
    </row>
    <row r="119" spans="1:2" hidden="1">
      <c r="A119" s="31">
        <v>4</v>
      </c>
      <c r="B119" s="37"/>
    </row>
    <row r="120" spans="1:2" hidden="1">
      <c r="A120" s="31">
        <v>5</v>
      </c>
      <c r="B120" s="37"/>
    </row>
    <row r="121" spans="1:2" hidden="1">
      <c r="A121" s="31">
        <v>6</v>
      </c>
      <c r="B121" s="37"/>
    </row>
    <row r="122" spans="1:2" hidden="1">
      <c r="B122" s="35"/>
    </row>
    <row r="123" spans="1:2" ht="30" hidden="1">
      <c r="A123" s="33" t="s">
        <v>13</v>
      </c>
      <c r="B123" s="36"/>
    </row>
    <row r="124" spans="1:2" hidden="1">
      <c r="A124" s="31">
        <v>1</v>
      </c>
      <c r="B124" s="37"/>
    </row>
    <row r="125" spans="1:2" hidden="1">
      <c r="A125" s="31">
        <v>2</v>
      </c>
      <c r="B125" s="37"/>
    </row>
    <row r="126" spans="1:2" hidden="1">
      <c r="A126" s="31">
        <v>3</v>
      </c>
      <c r="B126" s="37"/>
    </row>
    <row r="127" spans="1:2" hidden="1">
      <c r="A127" s="31">
        <v>4</v>
      </c>
      <c r="B127" s="37"/>
    </row>
    <row r="128" spans="1:2" hidden="1">
      <c r="A128" s="31">
        <v>5</v>
      </c>
      <c r="B128" s="37"/>
    </row>
    <row r="129" spans="1:2" hidden="1">
      <c r="A129" s="31">
        <v>6</v>
      </c>
      <c r="B129" s="37"/>
    </row>
    <row r="130" spans="1:2" hidden="1">
      <c r="B130" s="35"/>
    </row>
    <row r="131" spans="1:2" ht="30" hidden="1">
      <c r="A131" s="33" t="s">
        <v>13</v>
      </c>
      <c r="B131" s="36"/>
    </row>
    <row r="132" spans="1:2" hidden="1">
      <c r="A132" s="31">
        <v>1</v>
      </c>
      <c r="B132" s="37"/>
    </row>
    <row r="133" spans="1:2" hidden="1">
      <c r="A133" s="31">
        <v>2</v>
      </c>
      <c r="B133" s="37"/>
    </row>
    <row r="134" spans="1:2" hidden="1">
      <c r="A134" s="31">
        <v>3</v>
      </c>
      <c r="B134" s="37"/>
    </row>
    <row r="135" spans="1:2" hidden="1">
      <c r="A135" s="31">
        <v>4</v>
      </c>
      <c r="B135" s="37"/>
    </row>
    <row r="136" spans="1:2" hidden="1">
      <c r="A136" s="31">
        <v>5</v>
      </c>
      <c r="B136" s="37"/>
    </row>
    <row r="137" spans="1:2" hidden="1">
      <c r="A137" s="31">
        <v>6</v>
      </c>
      <c r="B137" s="37"/>
    </row>
    <row r="138" spans="1:2" hidden="1">
      <c r="B138" s="35"/>
    </row>
    <row r="139" spans="1:2" ht="30" hidden="1">
      <c r="A139" s="33" t="s">
        <v>13</v>
      </c>
      <c r="B139" s="36"/>
    </row>
    <row r="140" spans="1:2" hidden="1">
      <c r="A140" s="31">
        <v>1</v>
      </c>
      <c r="B140" s="37"/>
    </row>
    <row r="141" spans="1:2" hidden="1">
      <c r="A141" s="31">
        <v>2</v>
      </c>
      <c r="B141" s="37"/>
    </row>
    <row r="142" spans="1:2" hidden="1">
      <c r="A142" s="31">
        <v>3</v>
      </c>
      <c r="B142" s="37"/>
    </row>
    <row r="143" spans="1:2" hidden="1">
      <c r="A143" s="31">
        <v>4</v>
      </c>
      <c r="B143" s="37"/>
    </row>
    <row r="144" spans="1:2" hidden="1">
      <c r="A144" s="31">
        <v>5</v>
      </c>
      <c r="B144" s="37"/>
    </row>
    <row r="145" spans="1:2" hidden="1">
      <c r="A145" s="31">
        <v>6</v>
      </c>
      <c r="B145" s="37"/>
    </row>
    <row r="146" spans="1:2" hidden="1">
      <c r="B146" s="35"/>
    </row>
    <row r="147" spans="1:2" ht="30" hidden="1">
      <c r="A147" s="33" t="s">
        <v>13</v>
      </c>
      <c r="B147" s="36"/>
    </row>
    <row r="148" spans="1:2" hidden="1">
      <c r="A148" s="31">
        <v>1</v>
      </c>
      <c r="B148" s="37"/>
    </row>
    <row r="149" spans="1:2" hidden="1">
      <c r="A149" s="31">
        <v>2</v>
      </c>
      <c r="B149" s="37"/>
    </row>
    <row r="150" spans="1:2" hidden="1">
      <c r="A150" s="31">
        <v>3</v>
      </c>
      <c r="B150" s="37"/>
    </row>
    <row r="151" spans="1:2" hidden="1">
      <c r="A151" s="31">
        <v>4</v>
      </c>
      <c r="B151" s="37"/>
    </row>
    <row r="152" spans="1:2" hidden="1">
      <c r="A152" s="31">
        <v>5</v>
      </c>
      <c r="B152" s="37"/>
    </row>
    <row r="153" spans="1:2" hidden="1">
      <c r="A153" s="31">
        <v>6</v>
      </c>
      <c r="B153" s="37"/>
    </row>
    <row r="154" spans="1:2" hidden="1">
      <c r="B154" s="35"/>
    </row>
    <row r="155" spans="1:2" ht="30" hidden="1">
      <c r="A155" s="33" t="s">
        <v>13</v>
      </c>
      <c r="B155" s="36"/>
    </row>
    <row r="156" spans="1:2" hidden="1">
      <c r="A156" s="31">
        <v>1</v>
      </c>
      <c r="B156" s="37"/>
    </row>
    <row r="157" spans="1:2" hidden="1">
      <c r="A157" s="31">
        <v>2</v>
      </c>
      <c r="B157" s="37"/>
    </row>
    <row r="158" spans="1:2" hidden="1">
      <c r="A158" s="31">
        <v>3</v>
      </c>
      <c r="B158" s="37"/>
    </row>
    <row r="159" spans="1:2" hidden="1">
      <c r="A159" s="31">
        <v>4</v>
      </c>
      <c r="B159" s="37"/>
    </row>
    <row r="160" spans="1:2" hidden="1">
      <c r="A160" s="31">
        <v>5</v>
      </c>
      <c r="B160" s="37"/>
    </row>
    <row r="161" spans="1:2" hidden="1">
      <c r="A161" s="31">
        <v>6</v>
      </c>
      <c r="B161" s="37"/>
    </row>
    <row r="162" spans="1:2" hidden="1">
      <c r="B162" s="35"/>
    </row>
    <row r="163" spans="1:2" ht="15" hidden="1">
      <c r="A163" s="38" t="s">
        <v>13</v>
      </c>
      <c r="B163" s="36"/>
    </row>
    <row r="164" spans="1:2" hidden="1">
      <c r="A164" s="31">
        <v>1</v>
      </c>
      <c r="B164" s="37"/>
    </row>
    <row r="165" spans="1:2" hidden="1">
      <c r="A165" s="31">
        <v>2</v>
      </c>
      <c r="B165" s="37"/>
    </row>
    <row r="166" spans="1:2" hidden="1">
      <c r="A166" s="31">
        <v>3</v>
      </c>
      <c r="B166" s="37"/>
    </row>
    <row r="167" spans="1:2" hidden="1">
      <c r="A167" s="31">
        <v>4</v>
      </c>
      <c r="B167" s="37"/>
    </row>
    <row r="168" spans="1:2" hidden="1">
      <c r="A168" s="31">
        <v>5</v>
      </c>
      <c r="B168" s="37"/>
    </row>
    <row r="169" spans="1:2" hidden="1">
      <c r="A169" s="31">
        <v>6</v>
      </c>
      <c r="B169" s="37"/>
    </row>
    <row r="170" spans="1:2" hidden="1">
      <c r="B170" s="35"/>
    </row>
    <row r="171" spans="1:2" ht="15" hidden="1">
      <c r="A171" s="38" t="s">
        <v>13</v>
      </c>
      <c r="B171" s="36"/>
    </row>
    <row r="172" spans="1:2" hidden="1">
      <c r="A172" s="31">
        <v>1</v>
      </c>
      <c r="B172" s="37"/>
    </row>
    <row r="173" spans="1:2" hidden="1">
      <c r="A173" s="31">
        <v>2</v>
      </c>
      <c r="B173" s="37"/>
    </row>
    <row r="174" spans="1:2" hidden="1">
      <c r="A174" s="31">
        <v>3</v>
      </c>
      <c r="B174" s="37"/>
    </row>
    <row r="175" spans="1:2" hidden="1">
      <c r="A175" s="31">
        <v>4</v>
      </c>
      <c r="B175" s="37"/>
    </row>
    <row r="176" spans="1:2" hidden="1">
      <c r="A176" s="31">
        <v>5</v>
      </c>
      <c r="B176" s="37"/>
    </row>
    <row r="177" spans="1:2" hidden="1">
      <c r="A177" s="31">
        <v>6</v>
      </c>
      <c r="B177" s="37"/>
    </row>
    <row r="178" spans="1:2" hidden="1">
      <c r="B178" s="35"/>
    </row>
    <row r="179" spans="1:2" ht="15" hidden="1">
      <c r="A179" s="38" t="s">
        <v>13</v>
      </c>
      <c r="B179" s="36"/>
    </row>
    <row r="180" spans="1:2" hidden="1">
      <c r="A180" s="31">
        <v>1</v>
      </c>
      <c r="B180" s="37"/>
    </row>
    <row r="181" spans="1:2" hidden="1">
      <c r="A181" s="31">
        <v>2</v>
      </c>
      <c r="B181" s="37"/>
    </row>
    <row r="182" spans="1:2" hidden="1">
      <c r="A182" s="31">
        <v>3</v>
      </c>
      <c r="B182" s="37"/>
    </row>
    <row r="183" spans="1:2" hidden="1">
      <c r="A183" s="31">
        <v>4</v>
      </c>
      <c r="B183" s="37"/>
    </row>
    <row r="184" spans="1:2" hidden="1">
      <c r="A184" s="31">
        <v>5</v>
      </c>
      <c r="B184" s="37"/>
    </row>
    <row r="185" spans="1:2" hidden="1">
      <c r="A185" s="31">
        <v>6</v>
      </c>
      <c r="B185" s="37"/>
    </row>
    <row r="186" spans="1:2" hidden="1">
      <c r="B186" s="35"/>
    </row>
    <row r="187" spans="1:2" ht="15" hidden="1">
      <c r="A187" s="38" t="s">
        <v>13</v>
      </c>
      <c r="B187" s="36"/>
    </row>
    <row r="188" spans="1:2" hidden="1">
      <c r="A188" s="31">
        <v>1</v>
      </c>
      <c r="B188" s="37"/>
    </row>
    <row r="189" spans="1:2" hidden="1">
      <c r="A189" s="31">
        <v>2</v>
      </c>
      <c r="B189" s="37"/>
    </row>
    <row r="190" spans="1:2" hidden="1">
      <c r="A190" s="31">
        <v>3</v>
      </c>
      <c r="B190" s="37"/>
    </row>
    <row r="191" spans="1:2" hidden="1">
      <c r="A191" s="31">
        <v>4</v>
      </c>
      <c r="B191" s="37"/>
    </row>
    <row r="192" spans="1:2" hidden="1">
      <c r="A192" s="31">
        <v>5</v>
      </c>
      <c r="B192" s="37"/>
    </row>
    <row r="193" spans="1:2" hidden="1">
      <c r="A193" s="31">
        <v>6</v>
      </c>
      <c r="B193" s="37"/>
    </row>
    <row r="194" spans="1:2" hidden="1"/>
    <row r="195" spans="1:2" ht="15" hidden="1">
      <c r="A195" s="38" t="s">
        <v>13</v>
      </c>
      <c r="B195" s="36"/>
    </row>
    <row r="196" spans="1:2" hidden="1">
      <c r="A196" s="31">
        <v>1</v>
      </c>
      <c r="B196" s="37"/>
    </row>
    <row r="197" spans="1:2" hidden="1">
      <c r="A197" s="31">
        <v>2</v>
      </c>
      <c r="B197" s="37"/>
    </row>
    <row r="198" spans="1:2" hidden="1">
      <c r="A198" s="31">
        <v>3</v>
      </c>
      <c r="B198" s="37"/>
    </row>
    <row r="199" spans="1:2" hidden="1">
      <c r="A199" s="31">
        <v>4</v>
      </c>
      <c r="B199" s="37"/>
    </row>
    <row r="200" spans="1:2" hidden="1">
      <c r="A200" s="31">
        <v>5</v>
      </c>
      <c r="B200" s="37"/>
    </row>
    <row r="201" spans="1:2" hidden="1">
      <c r="A201" s="31">
        <v>6</v>
      </c>
      <c r="B201" s="37"/>
    </row>
    <row r="202" spans="1:2" hidden="1"/>
    <row r="203" spans="1:2" ht="30">
      <c r="A203" s="33" t="s">
        <v>13</v>
      </c>
      <c r="B203" s="164" t="s">
        <v>83</v>
      </c>
    </row>
    <row r="204" spans="1:2" ht="28.5">
      <c r="A204" s="31">
        <v>1</v>
      </c>
      <c r="B204" s="32" t="s">
        <v>117</v>
      </c>
    </row>
    <row r="205" spans="1:2" ht="28.5">
      <c r="A205" s="31">
        <v>2</v>
      </c>
      <c r="B205" s="32" t="s">
        <v>118</v>
      </c>
    </row>
    <row r="206" spans="1:2" ht="42.75">
      <c r="A206" s="31">
        <v>3</v>
      </c>
      <c r="B206" s="32" t="s">
        <v>119</v>
      </c>
    </row>
    <row r="207" spans="1:2" ht="42.75">
      <c r="A207" s="31">
        <v>4</v>
      </c>
      <c r="B207" s="32" t="s">
        <v>120</v>
      </c>
    </row>
    <row r="208" spans="1:2" ht="57">
      <c r="A208" s="31">
        <v>5</v>
      </c>
      <c r="B208" s="32" t="s">
        <v>121</v>
      </c>
    </row>
    <row r="209" spans="1:2" ht="57">
      <c r="A209" s="31">
        <v>6</v>
      </c>
      <c r="B209" s="32" t="s">
        <v>122</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LcQlMUWQ1NQux5/bZ9Ti5sZVREHbRqAXaFQTPnFLhAFcMJ70Er50G5wD2J6Ug82jW2HCgU7M0b7U49sx3xtsJQ==" saltValue="C4zgF55638zppbMiusyvbg==" spinCount="100000" sheet="1" objects="1" scenarios="1"/>
  <printOptions horizontalCentered="1"/>
  <pageMargins left="0.23622047244094491" right="0.23622047244094491" top="0.74803149606299213" bottom="0.74803149606299213" header="0.31496062992125984" footer="0.31496062992125984"/>
  <pageSetup paperSize="9" scale="81" fitToHeight="0"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40"/>
  <sheetViews>
    <sheetView showGridLines="0" zoomScale="80" zoomScaleSheetLayoutView="100" workbookViewId="0">
      <selection activeCell="J42" sqref="J42"/>
    </sheetView>
  </sheetViews>
  <sheetFormatPr defaultColWidth="0" defaultRowHeight="16.5"/>
  <cols>
    <col min="1" max="1" width="4.2851562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5.42578125" style="1" customWidth="1"/>
    <col min="18" max="16384" width="8.85546875" style="1" hidden="1"/>
  </cols>
  <sheetData>
    <row r="1" spans="1:23" ht="15.95" customHeight="1">
      <c r="A1" s="211" t="str">
        <f>'REKOD PRESTASI MURID'!A7</f>
        <v>BAHASA IBAN</v>
      </c>
      <c r="B1" s="211"/>
      <c r="C1" s="211"/>
      <c r="D1" s="211"/>
      <c r="E1" s="211"/>
      <c r="F1" s="211"/>
      <c r="G1" s="211"/>
      <c r="H1" s="211"/>
      <c r="I1" s="211"/>
      <c r="J1" s="211"/>
      <c r="K1" s="211"/>
      <c r="L1" s="211"/>
      <c r="M1" s="211"/>
      <c r="N1" s="211"/>
      <c r="O1" s="211"/>
      <c r="P1" s="211"/>
      <c r="Q1" s="211"/>
    </row>
    <row r="2" spans="1:23" ht="15.95" customHeight="1">
      <c r="A2" s="211"/>
      <c r="B2" s="211"/>
      <c r="C2" s="211"/>
      <c r="D2" s="211"/>
      <c r="E2" s="211"/>
      <c r="F2" s="211"/>
      <c r="G2" s="211"/>
      <c r="H2" s="211"/>
      <c r="I2" s="211"/>
      <c r="J2" s="211"/>
      <c r="K2" s="211"/>
      <c r="L2" s="211"/>
      <c r="M2" s="211"/>
      <c r="N2" s="211"/>
      <c r="O2" s="211"/>
      <c r="P2" s="211"/>
      <c r="Q2" s="211"/>
    </row>
    <row r="3" spans="1:23" ht="15.95" customHeight="1">
      <c r="A3" s="170"/>
      <c r="B3" s="170"/>
      <c r="C3" s="170"/>
      <c r="D3" s="170"/>
      <c r="E3" s="170"/>
      <c r="F3" s="170"/>
      <c r="G3" s="171" t="s">
        <v>74</v>
      </c>
      <c r="H3" s="172" t="str">
        <f>'REKOD PRESTASI MURID'!D1</f>
        <v>SMK SIBU JAYA</v>
      </c>
      <c r="I3" s="170"/>
      <c r="J3" s="170"/>
      <c r="K3" s="170"/>
      <c r="L3" s="171" t="s">
        <v>75</v>
      </c>
      <c r="M3" s="172" t="str">
        <f>'REKOD PRESTASI MURID'!D6</f>
        <v>EN OLIVER NOAH</v>
      </c>
      <c r="N3" s="170"/>
      <c r="O3" s="170"/>
      <c r="P3" s="170"/>
      <c r="Q3" s="170"/>
    </row>
    <row r="4" spans="1:23" ht="15.95" customHeight="1">
      <c r="A4" s="170"/>
      <c r="B4" s="170"/>
      <c r="C4" s="170"/>
      <c r="D4" s="170"/>
      <c r="E4" s="170"/>
      <c r="F4" s="170"/>
      <c r="G4" s="171" t="s">
        <v>12</v>
      </c>
      <c r="H4" s="172" t="str">
        <f>'REKOD PRESTASI MURID'!D7</f>
        <v>TINGKATAN 2</v>
      </c>
      <c r="I4" s="170"/>
      <c r="J4" s="170"/>
      <c r="K4" s="170"/>
      <c r="L4" s="170"/>
      <c r="M4" s="170"/>
      <c r="N4" s="170"/>
      <c r="O4" s="170"/>
      <c r="P4" s="170"/>
      <c r="Q4" s="170"/>
    </row>
    <row r="5" spans="1:23" ht="15.95" customHeight="1">
      <c r="A5" s="2"/>
      <c r="B5" s="2"/>
      <c r="C5" s="2"/>
      <c r="D5" s="2"/>
      <c r="E5" s="2"/>
      <c r="F5" s="2"/>
      <c r="G5" s="2"/>
      <c r="H5" s="3"/>
      <c r="I5" s="3"/>
      <c r="J5" s="2"/>
      <c r="K5" s="2"/>
      <c r="L5" s="2"/>
      <c r="M5" s="2"/>
      <c r="N5" s="2"/>
      <c r="O5" s="21"/>
      <c r="P5" s="21"/>
      <c r="Q5" s="21"/>
    </row>
    <row r="6" spans="1:23" ht="18.75">
      <c r="A6" s="4"/>
      <c r="B6" s="5" t="str">
        <f>'REKOD PRESTASI MURID'!E11</f>
        <v>MENDING ENGGAU BEJAKU</v>
      </c>
      <c r="C6" s="6"/>
      <c r="D6" s="6"/>
      <c r="E6" s="6"/>
      <c r="F6" s="6"/>
      <c r="G6" s="6"/>
      <c r="H6" s="7"/>
      <c r="I6" s="4"/>
      <c r="J6" s="5" t="str">
        <f>'REKOD PRESTASI MURID'!F11</f>
        <v>MACHA</v>
      </c>
      <c r="K6" s="6"/>
      <c r="L6" s="6"/>
      <c r="M6" s="6"/>
      <c r="N6" s="6"/>
      <c r="O6" s="6"/>
      <c r="P6" s="7"/>
      <c r="Q6" s="6"/>
    </row>
    <row r="7" spans="1:23">
      <c r="A7" s="8"/>
      <c r="B7" s="9" t="s">
        <v>50</v>
      </c>
      <c r="C7" s="10" t="s">
        <v>16</v>
      </c>
      <c r="D7" s="10" t="s">
        <v>17</v>
      </c>
      <c r="E7" s="10" t="s">
        <v>18</v>
      </c>
      <c r="F7" s="10" t="s">
        <v>19</v>
      </c>
      <c r="G7" s="10" t="s">
        <v>20</v>
      </c>
      <c r="H7" s="10" t="s">
        <v>21</v>
      </c>
      <c r="I7" s="8"/>
      <c r="J7" s="9" t="s">
        <v>50</v>
      </c>
      <c r="K7" s="10" t="s">
        <v>16</v>
      </c>
      <c r="L7" s="10" t="s">
        <v>17</v>
      </c>
      <c r="M7" s="10" t="s">
        <v>18</v>
      </c>
      <c r="N7" s="10" t="s">
        <v>19</v>
      </c>
      <c r="O7" s="10" t="s">
        <v>20</v>
      </c>
      <c r="P7" s="10" t="s">
        <v>21</v>
      </c>
      <c r="Q7" s="8"/>
    </row>
    <row r="8" spans="1:23">
      <c r="A8" s="8"/>
      <c r="B8" s="11" t="s">
        <v>57</v>
      </c>
      <c r="C8" s="11">
        <f>COUNTIF('REKOD PRESTASI MURID'!$E$12:$E$65,1)</f>
        <v>1</v>
      </c>
      <c r="D8" s="11">
        <f>COUNTIF('REKOD PRESTASI MURID'!$E$12:$E$65,2)</f>
        <v>1</v>
      </c>
      <c r="E8" s="11">
        <f>COUNTIF('REKOD PRESTASI MURID'!$E$12:$E$65,3)</f>
        <v>1</v>
      </c>
      <c r="F8" s="11">
        <f>COUNTIF('REKOD PRESTASI MURID'!$E$12:$E$65,4)</f>
        <v>1</v>
      </c>
      <c r="G8" s="11">
        <f>COUNTIF('REKOD PRESTASI MURID'!$E$12:$E$65,5)</f>
        <v>1</v>
      </c>
      <c r="H8" s="11">
        <f>COUNTIF('REKOD PRESTASI MURID'!$E$12:$E$65,6)</f>
        <v>2</v>
      </c>
      <c r="I8" s="8"/>
      <c r="J8" s="11" t="s">
        <v>57</v>
      </c>
      <c r="K8" s="11">
        <f>COUNTIF('REKOD PRESTASI MURID'!$F$12:$F$65,1)</f>
        <v>0</v>
      </c>
      <c r="L8" s="11">
        <f>COUNTIF('REKOD PRESTASI MURID'!$F$12:$F$65,2)</f>
        <v>2</v>
      </c>
      <c r="M8" s="11">
        <f>COUNTIF('REKOD PRESTASI MURID'!$F$12:$F$65,3)</f>
        <v>2</v>
      </c>
      <c r="N8" s="11">
        <f>COUNTIF('REKOD PRESTASI MURID'!$F$12:$F$65,4)</f>
        <v>0</v>
      </c>
      <c r="O8" s="11">
        <f>COUNTIF('REKOD PRESTASI MURID'!$F$12:$F$65,5)</f>
        <v>1</v>
      </c>
      <c r="P8" s="11">
        <f>COUNTIF('REKOD PRESTASI MURID'!$F$12:$F$65,6)</f>
        <v>2</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22</v>
      </c>
      <c r="G21" s="16">
        <f>SUM(C8:H8)</f>
        <v>7</v>
      </c>
      <c r="H21" s="15" t="s">
        <v>58</v>
      </c>
      <c r="I21" s="8"/>
      <c r="J21" s="8"/>
      <c r="K21" s="8"/>
      <c r="L21" s="8"/>
      <c r="M21" s="8"/>
      <c r="N21" s="15" t="s">
        <v>22</v>
      </c>
      <c r="O21" s="16">
        <f>SUM(K8:P8)</f>
        <v>7</v>
      </c>
      <c r="P21" s="15" t="s">
        <v>58</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NULIS</v>
      </c>
      <c r="C24" s="18"/>
      <c r="D24" s="18"/>
      <c r="E24" s="18"/>
      <c r="F24" s="18"/>
      <c r="G24" s="18"/>
      <c r="H24" s="7"/>
      <c r="I24" s="4"/>
      <c r="J24" s="139" t="str">
        <f>'REKOD PRESTASI MURID'!AD9</f>
        <v>TIKAS PENGULIH</v>
      </c>
      <c r="K24" s="140"/>
      <c r="L24" s="140"/>
      <c r="M24" s="140"/>
      <c r="N24" s="140"/>
      <c r="O24" s="140"/>
      <c r="P24" s="141"/>
      <c r="Q24" s="6"/>
    </row>
    <row r="25" spans="1:17">
      <c r="A25" s="8"/>
      <c r="B25" s="9" t="s">
        <v>50</v>
      </c>
      <c r="C25" s="10" t="s">
        <v>16</v>
      </c>
      <c r="D25" s="10" t="s">
        <v>17</v>
      </c>
      <c r="E25" s="10" t="s">
        <v>18</v>
      </c>
      <c r="F25" s="10" t="s">
        <v>19</v>
      </c>
      <c r="G25" s="10" t="s">
        <v>20</v>
      </c>
      <c r="H25" s="10" t="s">
        <v>21</v>
      </c>
      <c r="I25" s="8"/>
      <c r="J25" s="9" t="s">
        <v>50</v>
      </c>
      <c r="K25" s="10" t="s">
        <v>16</v>
      </c>
      <c r="L25" s="10" t="s">
        <v>17</v>
      </c>
      <c r="M25" s="10" t="s">
        <v>18</v>
      </c>
      <c r="N25" s="10" t="s">
        <v>19</v>
      </c>
      <c r="O25" s="10" t="s">
        <v>20</v>
      </c>
      <c r="P25" s="10" t="s">
        <v>21</v>
      </c>
      <c r="Q25" s="8"/>
    </row>
    <row r="26" spans="1:17">
      <c r="A26" s="8"/>
      <c r="B26" s="11" t="s">
        <v>57</v>
      </c>
      <c r="C26" s="11">
        <f>COUNTIF('REKOD PRESTASI MURID'!$G$12:$G$65,1)</f>
        <v>0</v>
      </c>
      <c r="D26" s="11">
        <f>COUNTIF('REKOD PRESTASI MURID'!$G$12:$G$65,2)</f>
        <v>2</v>
      </c>
      <c r="E26" s="11">
        <f>COUNTIF('REKOD PRESTASI MURID'!$G$12:$G$65,3)</f>
        <v>3</v>
      </c>
      <c r="F26" s="11">
        <f>COUNTIF('REKOD PRESTASI MURID'!$G$12:$G$65,4)</f>
        <v>0</v>
      </c>
      <c r="G26" s="11">
        <f>COUNTIF('REKOD PRESTASI MURID'!$G$12:$G$65,5)</f>
        <v>2</v>
      </c>
      <c r="H26" s="11">
        <f>COUNTIF('REKOD PRESTASI MURID'!$G$12:$G$65,6)</f>
        <v>0</v>
      </c>
      <c r="I26" s="8"/>
      <c r="J26" s="11" t="s">
        <v>57</v>
      </c>
      <c r="K26" s="11">
        <f>COUNTIF('REKOD PRESTASI MURID'!$AD$12:$AD$65,1)</f>
        <v>0</v>
      </c>
      <c r="L26" s="11">
        <f>COUNTIF('REKOD PRESTASI MURID'!$AD$12:$AD$65,2)</f>
        <v>0</v>
      </c>
      <c r="M26" s="11">
        <f>COUNTIF('REKOD PRESTASI MURID'!$AD$12:$AD$65,3)</f>
        <v>5</v>
      </c>
      <c r="N26" s="11">
        <f>COUNTIF('REKOD PRESTASI MURID'!$AD$12:$AD$65,4)</f>
        <v>2</v>
      </c>
      <c r="O26" s="11">
        <f>COUNTIF('REKOD PRESTASI MURID'!$AD$12:$AD$65,5)</f>
        <v>0</v>
      </c>
      <c r="P26" s="11">
        <f>COUNTIF('REKOD PRESTASI MURID'!$AD$12:$AD$65,6)</f>
        <v>0</v>
      </c>
      <c r="Q26" s="8"/>
    </row>
    <row r="27" spans="1:17">
      <c r="A27" s="8"/>
      <c r="B27" s="19"/>
      <c r="C27" s="19"/>
      <c r="D27" s="19"/>
      <c r="E27" s="19"/>
      <c r="F27" s="19"/>
      <c r="G27" s="19"/>
      <c r="H27" s="19"/>
      <c r="I27" s="8"/>
      <c r="J27" s="161"/>
      <c r="K27" s="19"/>
      <c r="L27" s="19"/>
      <c r="M27" s="19"/>
      <c r="N27" s="19"/>
      <c r="O27" s="19"/>
      <c r="P27" s="162"/>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22</v>
      </c>
      <c r="G39" s="16">
        <f>SUM(C26:H26)</f>
        <v>7</v>
      </c>
      <c r="H39" s="15" t="s">
        <v>58</v>
      </c>
      <c r="I39" s="14"/>
      <c r="J39" s="19"/>
      <c r="K39" s="19"/>
      <c r="L39" s="19"/>
      <c r="M39" s="19"/>
      <c r="N39" s="15" t="s">
        <v>22</v>
      </c>
      <c r="O39" s="16">
        <f>SUM(K26:P26)</f>
        <v>7</v>
      </c>
      <c r="P39" s="15" t="s">
        <v>58</v>
      </c>
      <c r="Q39" s="8"/>
    </row>
    <row r="40" spans="1:17">
      <c r="A40" s="8"/>
      <c r="B40" s="8"/>
      <c r="C40" s="8"/>
      <c r="D40" s="8"/>
      <c r="E40" s="8"/>
      <c r="F40" s="8"/>
      <c r="G40" s="14"/>
      <c r="H40" s="20"/>
      <c r="I40" s="14"/>
      <c r="J40" s="8"/>
      <c r="K40" s="8"/>
      <c r="L40" s="8"/>
      <c r="M40" s="8"/>
      <c r="N40" s="8"/>
      <c r="O40" s="14"/>
      <c r="P40" s="20"/>
      <c r="Q40" s="8"/>
    </row>
  </sheetData>
  <sheetProtection algorithmName="SHA-512" hashValue="uHRi8y0UaPH/CLYXBiIDidvsmLZZgvmSoUKhYcSrLFevXTDPMrVfpXXaxLtD3KWnKPH0VWTOOybtfxpMrKnRfQ==" saltValue="aE5VecPafhsNGfeFbQxTl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4"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2018-01-24T07:01:22Z</cp:lastPrinted>
  <dcterms:created xsi:type="dcterms:W3CDTF">2016-04-25T12:26:07Z</dcterms:created>
  <dcterms:modified xsi:type="dcterms:W3CDTF">2018-01-24T07:33:21Z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