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charts/chart22.xml" ContentType="application/vnd.openxmlformats-officedocument.drawingml.chart+xml"/>
  <Override PartName="/xl/theme/themeOverride2.xml" ContentType="application/vnd.openxmlformats-officedocument.themeOverride+xml"/>
  <Override PartName="/xl/charts/chart23.xml" ContentType="application/vnd.openxmlformats-officedocument.drawingml.chart+xml"/>
  <Override PartName="/xl/theme/themeOverride3.xml" ContentType="application/vnd.openxmlformats-officedocument.themeOverride+xml"/>
  <Override PartName="/xl/charts/chart24.xml" ContentType="application/vnd.openxmlformats-officedocument.drawingml.chart+xml"/>
  <Override PartName="/xl/theme/themeOverride4.xml" ContentType="application/vnd.openxmlformats-officedocument.themeOverride+xml"/>
  <Override PartName="/xl/charts/chart25.xml" ContentType="application/vnd.openxmlformats-officedocument.drawingml.chart+xml"/>
  <Override PartName="/xl/theme/themeOverride5.xml" ContentType="application/vnd.openxmlformats-officedocument.themeOverride+xml"/>
  <Override PartName="/xl/charts/chart26.xml" ContentType="application/vnd.openxmlformats-officedocument.drawingml.chart+xml"/>
  <Override PartName="/xl/theme/themeOverride6.xml" ContentType="application/vnd.openxmlformats-officedocument.themeOverride+xml"/>
  <Override PartName="/xl/charts/chart27.xml" ContentType="application/vnd.openxmlformats-officedocument.drawingml.chart+xml"/>
  <Override PartName="/xl/theme/themeOverride7.xml" ContentType="application/vnd.openxmlformats-officedocument.themeOverride+xml"/>
  <Override PartName="/xl/charts/chart28.xml" ContentType="application/vnd.openxmlformats-officedocument.drawingml.chart+xml"/>
  <Override PartName="/xl/theme/themeOverride8.xml" ContentType="application/vnd.openxmlformats-officedocument.themeOverride+xml"/>
  <Override PartName="/xl/charts/chart29.xml" ContentType="application/vnd.openxmlformats-officedocument.drawingml.chart+xml"/>
  <Override PartName="/xl/theme/themeOverride9.xml" ContentType="application/vnd.openxmlformats-officedocument.themeOverride+xml"/>
  <Override PartName="/xl/charts/chart30.xml" ContentType="application/vnd.openxmlformats-officedocument.drawingml.chart+xml"/>
  <Override PartName="/xl/theme/themeOverride10.xml" ContentType="application/vnd.openxmlformats-officedocument.themeOverride+xml"/>
  <Override PartName="/xl/charts/chart31.xml" ContentType="application/vnd.openxmlformats-officedocument.drawingml.chart+xml"/>
  <Override PartName="/xl/theme/themeOverride11.xml" ContentType="application/vnd.openxmlformats-officedocument.themeOverride+xml"/>
  <Override PartName="/xl/charts/chart32.xml" ContentType="application/vnd.openxmlformats-officedocument.drawingml.chart+xml"/>
  <Override PartName="/xl/theme/themeOverride12.xml" ContentType="application/vnd.openxmlformats-officedocument.themeOverride+xml"/>
  <Override PartName="/xl/charts/chart33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5480" windowHeight="11190" tabRatio="791" activeTab="1"/>
  </bookViews>
  <sheets>
    <sheet name="REKOD PRESTASI MURID" sheetId="21" r:id="rId1"/>
    <sheet name="LAPORAN MURID (INDIVIDU)" sheetId="22" r:id="rId2"/>
    <sheet name="DATA PERNYATAAN TAHAP PGUASAAN " sheetId="5" state="hidden" r:id="rId3"/>
    <sheet name="GRAF PELAPORAN" sheetId="23" r:id="rId4"/>
  </sheets>
  <definedNames>
    <definedName name="_xlnm.Print_Area" localSheetId="2">'DATA PERNYATAAN TAHAP PGUASAAN '!$A$1:$B$18</definedName>
    <definedName name="_xlnm.Print_Area" localSheetId="3">'GRAF PELAPORAN'!$A$1:$Q$326</definedName>
    <definedName name="_xlnm.Print_Area" localSheetId="1">'LAPORAN MURID (INDIVIDU)'!$A$1:$G$60</definedName>
    <definedName name="_xlnm.Print_Area" localSheetId="0">'REKOD PRESTASI MURID'!$A$1:$AB$78</definedName>
    <definedName name="_xlnm.Print_Titles" localSheetId="3">'GRAF PELAPORAN'!$1:$4</definedName>
    <definedName name="_xlnm.Print_Titles" localSheetId="0">'REKOD PRESTASI MURID'!$11:$11</definedName>
  </definedNames>
  <calcPr calcId="144525"/>
</workbook>
</file>

<file path=xl/calcChain.xml><?xml version="1.0" encoding="utf-8"?>
<calcChain xmlns="http://schemas.openxmlformats.org/spreadsheetml/2006/main">
  <c r="E18" i="22" l="1"/>
  <c r="E17" i="22"/>
  <c r="E16" i="22"/>
  <c r="H149" i="23" l="1"/>
  <c r="G149" i="23"/>
  <c r="F149" i="23"/>
  <c r="E149" i="23"/>
  <c r="D149" i="23"/>
  <c r="C149" i="23"/>
  <c r="B147" i="23"/>
  <c r="P131" i="23"/>
  <c r="O131" i="23"/>
  <c r="N131" i="23"/>
  <c r="M131" i="23"/>
  <c r="L131" i="23"/>
  <c r="K131" i="23"/>
  <c r="J129" i="23"/>
  <c r="H131" i="23"/>
  <c r="G131" i="23"/>
  <c r="F131" i="23"/>
  <c r="E131" i="23"/>
  <c r="D131" i="23"/>
  <c r="C131" i="23"/>
  <c r="B129" i="23"/>
  <c r="P113" i="23" l="1"/>
  <c r="O113" i="23"/>
  <c r="N113" i="23"/>
  <c r="M113" i="23"/>
  <c r="L113" i="23"/>
  <c r="K113" i="23"/>
  <c r="H113" i="23"/>
  <c r="G113" i="23"/>
  <c r="F113" i="23"/>
  <c r="E113" i="23"/>
  <c r="D113" i="23"/>
  <c r="C113" i="23"/>
  <c r="J111" i="23"/>
  <c r="B111" i="23"/>
  <c r="P96" i="23"/>
  <c r="O96" i="23"/>
  <c r="N96" i="23"/>
  <c r="M96" i="23"/>
  <c r="L96" i="23"/>
  <c r="K96" i="23"/>
  <c r="J94" i="23"/>
  <c r="H96" i="23"/>
  <c r="G96" i="23"/>
  <c r="F96" i="23"/>
  <c r="E96" i="23"/>
  <c r="D96" i="23"/>
  <c r="C96" i="23"/>
  <c r="B94" i="23"/>
  <c r="P78" i="23"/>
  <c r="O78" i="23"/>
  <c r="N78" i="23"/>
  <c r="M78" i="23"/>
  <c r="L78" i="23"/>
  <c r="K78" i="23"/>
  <c r="J76" i="23"/>
  <c r="H78" i="23"/>
  <c r="G78" i="23"/>
  <c r="F78" i="23"/>
  <c r="E78" i="23"/>
  <c r="D78" i="23"/>
  <c r="C78" i="23"/>
  <c r="B76" i="23"/>
  <c r="H61" i="23" l="1"/>
  <c r="G61" i="23"/>
  <c r="F61" i="23"/>
  <c r="E61" i="23"/>
  <c r="D61" i="23"/>
  <c r="C61" i="23"/>
  <c r="P61" i="23"/>
  <c r="O61" i="23"/>
  <c r="N61" i="23"/>
  <c r="M61" i="23"/>
  <c r="L61" i="23"/>
  <c r="K61" i="23"/>
  <c r="J59" i="23"/>
  <c r="B59" i="23"/>
  <c r="J41" i="23"/>
  <c r="B41" i="23"/>
  <c r="P43" i="23"/>
  <c r="O43" i="23"/>
  <c r="N43" i="23"/>
  <c r="M43" i="23"/>
  <c r="L43" i="23"/>
  <c r="K43" i="23"/>
  <c r="H43" i="23"/>
  <c r="G43" i="23"/>
  <c r="F43" i="23"/>
  <c r="E43" i="23"/>
  <c r="D43" i="23"/>
  <c r="C43" i="23"/>
  <c r="J24" i="23"/>
  <c r="P26" i="23"/>
  <c r="O26" i="23"/>
  <c r="N26" i="23"/>
  <c r="M26" i="23"/>
  <c r="L26" i="23"/>
  <c r="K26" i="23"/>
  <c r="B24" i="23"/>
  <c r="H26" i="23"/>
  <c r="G26" i="23"/>
  <c r="F26" i="23"/>
  <c r="E26" i="23"/>
  <c r="D26" i="23"/>
  <c r="C26" i="23"/>
  <c r="P8" i="23"/>
  <c r="O8" i="23"/>
  <c r="N8" i="23"/>
  <c r="M8" i="23"/>
  <c r="L8" i="23"/>
  <c r="K8" i="23"/>
  <c r="J6" i="23"/>
  <c r="F17" i="22" l="1"/>
  <c r="F18" i="22"/>
  <c r="I8" i="22"/>
  <c r="J8" i="22" s="1"/>
  <c r="I9" i="22"/>
  <c r="J9" i="22"/>
  <c r="I10" i="22"/>
  <c r="J10" i="22"/>
  <c r="I11" i="22"/>
  <c r="J11" i="22"/>
  <c r="I12" i="22"/>
  <c r="J12" i="22"/>
  <c r="I13" i="22"/>
  <c r="J13" i="22"/>
  <c r="I14" i="22"/>
  <c r="J14" i="22"/>
  <c r="I15" i="22"/>
  <c r="J15" i="22"/>
  <c r="I16" i="22"/>
  <c r="J16" i="22"/>
  <c r="I17" i="22"/>
  <c r="J17" i="22"/>
  <c r="I18" i="22"/>
  <c r="J18" i="22"/>
  <c r="I19" i="22"/>
  <c r="J19" i="22"/>
  <c r="I20" i="22"/>
  <c r="J20" i="22"/>
  <c r="I21" i="22"/>
  <c r="J21" i="22"/>
  <c r="I22" i="22"/>
  <c r="J22" i="22"/>
  <c r="I23" i="22"/>
  <c r="J23" i="22"/>
  <c r="I24" i="22"/>
  <c r="J24" i="22"/>
  <c r="I25" i="22"/>
  <c r="J25" i="22"/>
  <c r="I26" i="22"/>
  <c r="J26" i="22" s="1"/>
  <c r="I27" i="22"/>
  <c r="J27" i="22" s="1"/>
  <c r="I28" i="22"/>
  <c r="J28" i="22" s="1"/>
  <c r="I29" i="22"/>
  <c r="J29" i="22" s="1"/>
  <c r="I30" i="22"/>
  <c r="J30" i="22" s="1"/>
  <c r="I31" i="22"/>
  <c r="J31" i="22" s="1"/>
  <c r="I32" i="22"/>
  <c r="J32" i="22" s="1"/>
  <c r="I33" i="22"/>
  <c r="J33" i="22" s="1"/>
  <c r="I34" i="22"/>
  <c r="J34" i="22" s="1"/>
  <c r="I35" i="22"/>
  <c r="J35" i="22" s="1"/>
  <c r="I36" i="22"/>
  <c r="J36" i="22" s="1"/>
  <c r="I37" i="22"/>
  <c r="J37" i="22" s="1"/>
  <c r="I38" i="22"/>
  <c r="J38" i="22" s="1"/>
  <c r="I39" i="22"/>
  <c r="J39" i="22" s="1"/>
  <c r="I40" i="22"/>
  <c r="J40" i="22" s="1"/>
  <c r="I41" i="22"/>
  <c r="J41" i="22" s="1"/>
  <c r="I42" i="22"/>
  <c r="J42" i="22" s="1"/>
  <c r="I43" i="22"/>
  <c r="J43" i="22" s="1"/>
  <c r="I44" i="22"/>
  <c r="J44" i="22" s="1"/>
  <c r="I45" i="22"/>
  <c r="J45" i="22" s="1"/>
  <c r="I46" i="22"/>
  <c r="J46" i="22" s="1"/>
  <c r="I47" i="22"/>
  <c r="J47" i="22" s="1"/>
  <c r="I48" i="22"/>
  <c r="J48" i="22" s="1"/>
  <c r="I49" i="22"/>
  <c r="J49" i="22" s="1"/>
  <c r="I50" i="22"/>
  <c r="J50" i="22" s="1"/>
  <c r="I51" i="22"/>
  <c r="J51" i="22" s="1"/>
  <c r="I52" i="22"/>
  <c r="J52" i="22" s="1"/>
  <c r="I53" i="22"/>
  <c r="J53" i="22" s="1"/>
  <c r="I54" i="22"/>
  <c r="J54" i="22" s="1"/>
  <c r="I55" i="22"/>
  <c r="J55" i="22" s="1"/>
  <c r="I56" i="22"/>
  <c r="J56" i="22" s="1"/>
  <c r="I57" i="22"/>
  <c r="J57" i="22" s="1"/>
  <c r="I58" i="22"/>
  <c r="J58" i="22" s="1"/>
  <c r="I59" i="22"/>
  <c r="J59" i="22" s="1"/>
  <c r="I60" i="22"/>
  <c r="J60" i="22" s="1"/>
  <c r="E41" i="22"/>
  <c r="E40" i="22"/>
  <c r="F40" i="22" s="1"/>
  <c r="E39" i="22"/>
  <c r="F39" i="22" s="1"/>
  <c r="E38" i="22"/>
  <c r="F38" i="22" s="1"/>
  <c r="E37" i="22"/>
  <c r="F37" i="22" s="1"/>
  <c r="E36" i="22"/>
  <c r="F36" i="22" s="1"/>
  <c r="E35" i="22"/>
  <c r="F35" i="22" s="1"/>
  <c r="E34" i="22"/>
  <c r="F34" i="22" s="1"/>
  <c r="E33" i="22"/>
  <c r="F33" i="22" s="1"/>
  <c r="E32" i="22"/>
  <c r="F32" i="22" s="1"/>
  <c r="E31" i="22"/>
  <c r="F31" i="22" s="1"/>
  <c r="E30" i="22"/>
  <c r="F30" i="22" s="1"/>
  <c r="E29" i="22"/>
  <c r="F29" i="22" s="1"/>
  <c r="E28" i="22"/>
  <c r="F28" i="22" s="1"/>
  <c r="E27" i="22"/>
  <c r="F27" i="22" s="1"/>
  <c r="E26" i="22"/>
  <c r="F26" i="22" s="1"/>
  <c r="E25" i="22"/>
  <c r="F25" i="22" s="1"/>
  <c r="E24" i="22"/>
  <c r="F24" i="22" s="1"/>
  <c r="E23" i="22"/>
  <c r="P203" i="23" l="1"/>
  <c r="O203" i="23"/>
  <c r="N203" i="23"/>
  <c r="M203" i="23"/>
  <c r="L203" i="23"/>
  <c r="K203" i="23"/>
  <c r="J201" i="23"/>
  <c r="J219" i="23"/>
  <c r="B219" i="23"/>
  <c r="B201" i="23"/>
  <c r="J183" i="23"/>
  <c r="B183" i="23"/>
  <c r="J165" i="23"/>
  <c r="B165" i="23"/>
  <c r="P167" i="23"/>
  <c r="O167" i="23"/>
  <c r="N167" i="23"/>
  <c r="M167" i="23"/>
  <c r="L167" i="23"/>
  <c r="K167" i="23"/>
  <c r="H167" i="23"/>
  <c r="G167" i="23"/>
  <c r="F167" i="23"/>
  <c r="E167" i="23"/>
  <c r="D167" i="23"/>
  <c r="C167" i="23"/>
  <c r="G162" i="23"/>
  <c r="O126" i="23"/>
  <c r="G126" i="23"/>
  <c r="O91" i="23"/>
  <c r="G91" i="23"/>
  <c r="G56" i="23"/>
  <c r="C185" i="23"/>
  <c r="D185" i="23"/>
  <c r="E185" i="23"/>
  <c r="F185" i="23"/>
  <c r="G185" i="23"/>
  <c r="H185" i="23"/>
  <c r="K185" i="23"/>
  <c r="L185" i="23"/>
  <c r="M185" i="23"/>
  <c r="N185" i="23"/>
  <c r="O185" i="23"/>
  <c r="P185" i="23"/>
  <c r="C203" i="23"/>
  <c r="D203" i="23"/>
  <c r="E203" i="23"/>
  <c r="F203" i="23"/>
  <c r="G203" i="23"/>
  <c r="H203" i="23"/>
  <c r="C221" i="23"/>
  <c r="D221" i="23"/>
  <c r="E221" i="23"/>
  <c r="F221" i="23"/>
  <c r="G221" i="23"/>
  <c r="H221" i="23"/>
  <c r="K221" i="23"/>
  <c r="L221" i="23"/>
  <c r="M221" i="23"/>
  <c r="N221" i="23"/>
  <c r="O221" i="23"/>
  <c r="P221" i="23"/>
  <c r="B237" i="23"/>
  <c r="J237" i="23"/>
  <c r="C239" i="23"/>
  <c r="D239" i="23"/>
  <c r="E239" i="23"/>
  <c r="F239" i="23"/>
  <c r="G239" i="23"/>
  <c r="H239" i="23"/>
  <c r="K239" i="23"/>
  <c r="O252" i="23" s="1"/>
  <c r="L239" i="23"/>
  <c r="M239" i="23"/>
  <c r="N239" i="23"/>
  <c r="O239" i="23"/>
  <c r="P239" i="23"/>
  <c r="G252" i="23"/>
  <c r="D44" i="22"/>
  <c r="D43" i="22"/>
  <c r="D42" i="22"/>
  <c r="D41" i="22"/>
  <c r="D40" i="22"/>
  <c r="D39" i="22"/>
  <c r="D38" i="22"/>
  <c r="D37" i="22"/>
  <c r="D36" i="22"/>
  <c r="E42" i="22"/>
  <c r="E43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E44" i="22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12" i="21"/>
  <c r="O144" i="23" l="1"/>
  <c r="O180" i="23"/>
  <c r="G74" i="23"/>
  <c r="G109" i="23"/>
  <c r="G144" i="23"/>
  <c r="G180" i="23"/>
  <c r="O109" i="23"/>
  <c r="O234" i="23"/>
  <c r="O56" i="23"/>
  <c r="O74" i="23"/>
  <c r="O216" i="23"/>
  <c r="O198" i="23"/>
  <c r="G234" i="23"/>
  <c r="G198" i="23"/>
  <c r="G216" i="23"/>
  <c r="F16" i="22"/>
  <c r="H257" i="23" l="1"/>
  <c r="G257" i="23"/>
  <c r="F257" i="23"/>
  <c r="E257" i="23"/>
  <c r="D257" i="23"/>
  <c r="C257" i="23"/>
  <c r="B255" i="23"/>
  <c r="E22" i="22"/>
  <c r="F22" i="22" s="1"/>
  <c r="E311" i="23" l="1"/>
  <c r="H311" i="23"/>
  <c r="D311" i="23"/>
  <c r="G311" i="23"/>
  <c r="C311" i="23"/>
  <c r="F311" i="23"/>
  <c r="F44" i="22"/>
  <c r="P275" i="23" l="1"/>
  <c r="O275" i="23"/>
  <c r="N275" i="23"/>
  <c r="M275" i="23"/>
  <c r="L275" i="23"/>
  <c r="K275" i="23"/>
  <c r="H275" i="23"/>
  <c r="G275" i="23"/>
  <c r="F275" i="23"/>
  <c r="E275" i="23"/>
  <c r="D275" i="23"/>
  <c r="C275" i="23"/>
  <c r="G324" i="23" l="1"/>
  <c r="H293" i="23" l="1"/>
  <c r="G293" i="23"/>
  <c r="F293" i="23"/>
  <c r="E293" i="23"/>
  <c r="D293" i="23"/>
  <c r="C293" i="23"/>
  <c r="J291" i="23"/>
  <c r="B291" i="23"/>
  <c r="J273" i="23"/>
  <c r="B273" i="23"/>
  <c r="B6" i="23" l="1"/>
  <c r="A1" i="23"/>
  <c r="B6" i="22" l="1"/>
  <c r="B4" i="22" l="1"/>
  <c r="D9" i="22" l="1"/>
  <c r="B56" i="22" l="1"/>
  <c r="H8" i="23" l="1"/>
  <c r="G8" i="23"/>
  <c r="F8" i="23"/>
  <c r="E8" i="23"/>
  <c r="D8" i="23"/>
  <c r="C8" i="23"/>
  <c r="G306" i="23" l="1"/>
  <c r="O288" i="23"/>
  <c r="O306" i="23"/>
  <c r="G270" i="23"/>
  <c r="G288" i="23"/>
  <c r="O21" i="23"/>
  <c r="G39" i="23"/>
  <c r="O39" i="23"/>
  <c r="G21" i="23"/>
  <c r="F57" i="22"/>
  <c r="F56" i="22"/>
  <c r="F23" i="22"/>
  <c r="B72" i="21"/>
  <c r="F58" i="22" l="1"/>
  <c r="B58" i="22"/>
  <c r="B3" i="22" l="1"/>
  <c r="B2" i="22"/>
  <c r="B1" i="22" l="1"/>
  <c r="D10" i="22" l="1"/>
  <c r="I7" i="22"/>
  <c r="J7" i="22" l="1"/>
  <c r="D8" i="22"/>
  <c r="D12" i="22"/>
  <c r="D11" i="22" l="1"/>
</calcChain>
</file>

<file path=xl/comments1.xml><?xml version="1.0" encoding="utf-8"?>
<comments xmlns="http://schemas.openxmlformats.org/spreadsheetml/2006/main">
  <authors>
    <author>Mohd Shazlan Shahudin</author>
  </authors>
  <commentList>
    <comment ref="B70" authorId="0">
      <text>
        <r>
          <rPr>
            <sz val="9"/>
            <color indexed="81"/>
            <rFont val="Tahoma"/>
            <family val="2"/>
          </rPr>
          <t>ISIKAN NAMA PENTADBIR</t>
        </r>
      </text>
    </comment>
    <comment ref="B71" authorId="0">
      <text>
        <r>
          <rPr>
            <sz val="9"/>
            <color indexed="81"/>
            <rFont val="Tahoma"/>
            <family val="2"/>
          </rPr>
          <t>ISIKAN JAWATAN PENTADBIR</t>
        </r>
      </text>
    </comment>
  </commentList>
</comments>
</file>

<file path=xl/comments2.xml><?xml version="1.0" encoding="utf-8"?>
<comments xmlns="http://schemas.openxmlformats.org/spreadsheetml/2006/main">
  <authors>
    <author>Mohd Shazlan Shahudin</author>
  </authors>
  <commentList>
    <comment ref="D13" authorId="0">
      <text>
        <r>
          <rPr>
            <sz val="9"/>
            <color indexed="81"/>
            <rFont val="Tahoma"/>
            <family val="2"/>
          </rPr>
          <t xml:space="preserve"> ISIKAN TARIKH PELAPORAN
</t>
        </r>
      </text>
    </comment>
  </commentList>
</comments>
</file>

<file path=xl/sharedStrings.xml><?xml version="1.0" encoding="utf-8"?>
<sst xmlns="http://schemas.openxmlformats.org/spreadsheetml/2006/main" count="638" uniqueCount="262">
  <si>
    <t>JANTINA</t>
  </si>
  <si>
    <t>:</t>
  </si>
  <si>
    <t>Nama Murid</t>
  </si>
  <si>
    <t>Jantina</t>
  </si>
  <si>
    <t>Kelas</t>
  </si>
  <si>
    <t>Tarikh Pelaporan</t>
  </si>
  <si>
    <t>TAFSIRAN</t>
  </si>
  <si>
    <t>BIL.</t>
  </si>
  <si>
    <t xml:space="preserve"> NAMA MURID</t>
  </si>
  <si>
    <t>L</t>
  </si>
  <si>
    <t>NAMA GURU MATA PELAJARAN:</t>
  </si>
  <si>
    <t>KELAS:</t>
  </si>
  <si>
    <t>GURU MATA PELAJARAN</t>
  </si>
  <si>
    <t>…………………………………………………………………………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</si>
  <si>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</si>
  <si>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</si>
  <si>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</si>
  <si>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</si>
  <si>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</si>
  <si>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</si>
  <si>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</si>
  <si>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</si>
  <si>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</si>
  <si>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</si>
  <si>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</si>
  <si>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</si>
  <si>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</si>
  <si>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</si>
  <si>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</si>
  <si>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</si>
  <si>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NOTA : JANGAN PADAM DATA INI!</t>
  </si>
  <si>
    <t>KEMAHIRAN</t>
  </si>
  <si>
    <t>MATA PELAJARAN</t>
  </si>
  <si>
    <t>TAHAP PENGUASAAN KESELURUHAN</t>
  </si>
  <si>
    <t>Nama Guru</t>
  </si>
  <si>
    <t>No. MY KID</t>
  </si>
  <si>
    <t>TING 1 JAYA</t>
  </si>
  <si>
    <t>SMK CHERAS JAYA</t>
  </si>
  <si>
    <t>CHERAS</t>
  </si>
  <si>
    <t>SELANGOR</t>
  </si>
  <si>
    <t xml:space="preserve"> </t>
  </si>
  <si>
    <t>PENGETUA</t>
  </si>
  <si>
    <t>ULASAN GURU :</t>
  </si>
  <si>
    <t>PN. ROZITA BT AHMAD</t>
  </si>
  <si>
    <t>04  JANUARI 2015</t>
  </si>
  <si>
    <t>MURID 1</t>
  </si>
  <si>
    <t>MURID 2</t>
  </si>
  <si>
    <t>MURID 3</t>
  </si>
  <si>
    <t>MURID 4</t>
  </si>
  <si>
    <t>MURID 5</t>
  </si>
  <si>
    <t>MURID 6</t>
  </si>
  <si>
    <t>MURID 7</t>
  </si>
  <si>
    <t>MURID 8</t>
  </si>
  <si>
    <t>MURID 9</t>
  </si>
  <si>
    <t>MURID 10</t>
  </si>
  <si>
    <t>MURID 11</t>
  </si>
  <si>
    <t>MURID 12</t>
  </si>
  <si>
    <t>MURID 13</t>
  </si>
  <si>
    <t>MURID 14</t>
  </si>
  <si>
    <t>MURID 15</t>
  </si>
  <si>
    <t>MURID 16</t>
  </si>
  <si>
    <t>MURID 17</t>
  </si>
  <si>
    <t>MURID 18</t>
  </si>
  <si>
    <t>MURID 19</t>
  </si>
  <si>
    <t>MURID 20</t>
  </si>
  <si>
    <t>MURID 21</t>
  </si>
  <si>
    <t>MURID 22</t>
  </si>
  <si>
    <t>MURID 23</t>
  </si>
  <si>
    <t>MURID 24</t>
  </si>
  <si>
    <t>MURID 25</t>
  </si>
  <si>
    <t>MURID 26</t>
  </si>
  <si>
    <t>MURID 27</t>
  </si>
  <si>
    <t>MURID 28</t>
  </si>
  <si>
    <t>MURID 29</t>
  </si>
  <si>
    <t>MURID 30</t>
  </si>
  <si>
    <t>MURID 31</t>
  </si>
  <si>
    <t>MURID 32</t>
  </si>
  <si>
    <t>MURID 33</t>
  </si>
  <si>
    <t>MURID 34</t>
  </si>
  <si>
    <t>MURID 35</t>
  </si>
  <si>
    <t>MURID 36</t>
  </si>
  <si>
    <t>MURID 37</t>
  </si>
  <si>
    <t>MURID 38</t>
  </si>
  <si>
    <t>MURID 39</t>
  </si>
  <si>
    <t>MURID 40</t>
  </si>
  <si>
    <t>MURID 41</t>
  </si>
  <si>
    <t>MURID 42</t>
  </si>
  <si>
    <t>MURID 43</t>
  </si>
  <si>
    <t>MURID 44</t>
  </si>
  <si>
    <t>MURID 45</t>
  </si>
  <si>
    <t>MURID 46</t>
  </si>
  <si>
    <t>MURID 47</t>
  </si>
  <si>
    <t>MURID 48</t>
  </si>
  <si>
    <t>MURID 49</t>
  </si>
  <si>
    <t>MURID 50</t>
  </si>
  <si>
    <t>MURID 51</t>
  </si>
  <si>
    <t>MURID 52</t>
  </si>
  <si>
    <t>MURID 53</t>
  </si>
  <si>
    <t>SP 21</t>
  </si>
  <si>
    <t>SP 22</t>
  </si>
  <si>
    <t>SP 23</t>
  </si>
  <si>
    <t>MURID 54</t>
  </si>
  <si>
    <t>EN SUDIMAN MUSA</t>
  </si>
  <si>
    <t>MAC 2017</t>
  </si>
  <si>
    <t>W</t>
  </si>
  <si>
    <t>X</t>
  </si>
  <si>
    <t>Y</t>
  </si>
  <si>
    <t>Z</t>
  </si>
  <si>
    <t>AA</t>
  </si>
  <si>
    <t>AC</t>
  </si>
  <si>
    <t>AD</t>
  </si>
  <si>
    <t>Sejarah dan Aprisiasi Seni Visual</t>
  </si>
  <si>
    <t>Bahasa Seni Visual</t>
  </si>
  <si>
    <t>Perkembangan Seni Visual di Malaysia</t>
  </si>
  <si>
    <t>Garisan</t>
  </si>
  <si>
    <t>Rupa</t>
  </si>
  <si>
    <t>Bentuk</t>
  </si>
  <si>
    <t>Jalinan</t>
  </si>
  <si>
    <t>Ruang</t>
  </si>
  <si>
    <t xml:space="preserve">Warna </t>
  </si>
  <si>
    <t>Harmoni</t>
  </si>
  <si>
    <t>Kontra</t>
  </si>
  <si>
    <t>Penegasan</t>
  </si>
  <si>
    <t>Kepelbagaian</t>
  </si>
  <si>
    <t>Imbangan</t>
  </si>
  <si>
    <t>Kesatuan</t>
  </si>
  <si>
    <t>Irama dan Pergerakan</t>
  </si>
  <si>
    <t>TP
Keseluruhan</t>
  </si>
  <si>
    <t>Pemikiran Seni Visual</t>
  </si>
  <si>
    <t>Tajuk dan Mesej</t>
  </si>
  <si>
    <t>Motif, Idea dan Konsep</t>
  </si>
  <si>
    <t>Designomic</t>
  </si>
  <si>
    <t>PENDIDIKAN SENI VISUAL</t>
  </si>
  <si>
    <t xml:space="preserve">DATA PERNYATAAN STANDARD PRESTASI PENDIDIKAN SENI VISUAL TINGKATAN SATU KSSM </t>
  </si>
  <si>
    <t>Bidang : Sejarah dan Apresiasi Seni Visual        Tajuk : Perkembangan Seni Visual di Malaysia</t>
  </si>
  <si>
    <t xml:space="preserve">Mengaplikasikan pengetahuan dan kefahaman untuk membuat eksperimentasi serta penerokaan menghasilkan dokumentasi Perkembangan Seni Lukis dan Seni Reka di Malaysia melalui penggunaan media, proses dan teknik. </t>
  </si>
  <si>
    <t>Menganalisis dan memanipulasi hasil eksperimentasi dokumentasi Perkembangan Seni Lukis dan Seni Reka Di Malaysia melalui penerokaan media, proses dan teknik dalam penghasilan karya.</t>
  </si>
  <si>
    <t>Menzahirkan idea secara kreatif dan inovatif hasil daripada eksperimentasi dan penerokaan dokumentasi Perkembangan Seni Lukis dan Seni Reka di Malaysia dalam penghasilan karya.</t>
  </si>
  <si>
    <t>Menghasilkan karya dengan menggunakan idea sendiri secara kreatif dan inovatif serta membuat apresiasi hasil karya berpandukan Bahasa Seni Visual.</t>
  </si>
  <si>
    <t>Bidang: Bahasa Seni Visual         Tajuk: Garisan</t>
  </si>
  <si>
    <t>Mengidentifikasikan unsur garisan pada alam semulajadi, objek buatan manusia dan karya seni.</t>
  </si>
  <si>
    <t>Menginterpretasikan jenis dan fungsi garisan pada alam semulajadi, objek buatan manusia dan karya seni.</t>
  </si>
  <si>
    <t>Mengaplikasikan pengetahuan dan kefahaman untuk membuat eksperimentasi serta penerokaan unsur garisan pada alam semulajadi, objek buatan manusia dan karya seni melalui penggunaan media, proses dan teknik.</t>
  </si>
  <si>
    <t>Bidang: Bahasa Seni Visual                       Tajuk: Rupa</t>
  </si>
  <si>
    <t>Mengidentifikasikan unsur rupa pada alam semulajadi, objek buatan manusia dan karya seni.</t>
  </si>
  <si>
    <t>Menginterpretasikan jenis dan fungsi rupa pada alam semulajadi, objek buatan manusia dan karya seni.</t>
  </si>
  <si>
    <t>Mengaplikasikan pengetahuan dan kefahaman untuk membuat eksperimentasi serta penerokaan unsur rupa pada alam semulajadi, objek buatan manusia dan karya seni melalui penggunaan media, proses dan teknik.</t>
  </si>
  <si>
    <t>Bidang: Bahasa Seni Visual     Tajuk: Bentuk</t>
  </si>
  <si>
    <t>Mengidentifikasikan unsur bentuk pada alam semulajadi, objek buatan manusia dan karya seni.</t>
  </si>
  <si>
    <t>Bidang: Bahasa Seni Visual            Tajuk: Jalinan</t>
  </si>
  <si>
    <t>Bidang: Bahasa Seni Visual       Tajuk: Ruang</t>
  </si>
  <si>
    <t>Bidang: Bahasa Seni Visual          Tajuk: Warna</t>
  </si>
  <si>
    <t xml:space="preserve">Bidang; Bahasa Seni Visual         Tajuk: Harmoni </t>
  </si>
  <si>
    <t>Menganalisis dan memanipulasi hasil eksperimentasi melalui penerokaan media, proses dan teknik dalam penghasilan karya</t>
  </si>
  <si>
    <t xml:space="preserve">Menzahirkan idea secara kreatif dan inovatif hasil daripada eksperimentasi dan penerokaan prinsip rekaan dalam penghasilan karya </t>
  </si>
  <si>
    <t xml:space="preserve">Menghasilkan karya dengan menggunakan idea sendiri secara kreatif dan inovatif serta membuat apresiasi hasil karya berpandukan Bahasa Seni Visual </t>
  </si>
  <si>
    <t>Bidang: Bahasa Seni Visual    Tajuk: Kontra</t>
  </si>
  <si>
    <t xml:space="preserve">Bidang: Bahasa Seni Visual                      Tajuk: Penegasan </t>
  </si>
  <si>
    <t>Mengidentifikasikan prinsip penegasan pada alam semulajadi, objek buatan manusia dan karya seni</t>
  </si>
  <si>
    <t xml:space="preserve">Menginterpretasikan ciri dan fungsi penegasan pada alam semulajadi, objek buatan manusia dan karya seni </t>
  </si>
  <si>
    <t>Mengaplikasikan pengetahuan dan kefahaman untuk membuat eksperimentasi serta penerokaan prinsip penegasan pada alam semulajadi, objek buatan manusia dan karya seni melalui penggunaan media, proses dan teknik</t>
  </si>
  <si>
    <t>Bidang: Bahasa Seni Visual     Tajuk: Kepelbagaian</t>
  </si>
  <si>
    <t>Bidang: Bahasa Seni Visual     Tajuk: Imbangan</t>
  </si>
  <si>
    <t>Bidang: Bahasa Seni Visual     Tajuk: Kesatuan</t>
  </si>
  <si>
    <t>Bidang: Bahasa Seni Visual     Tajuk: Irama dan Pergerakan</t>
  </si>
  <si>
    <t>BIDANG : SEJARAH DAN APRESIASI SENI VISUAL</t>
  </si>
  <si>
    <t>BIDANG : BAHASA SENI VISUAL</t>
  </si>
  <si>
    <t>BIDANG : PEMIKIRAN SENI VISUAL</t>
  </si>
  <si>
    <t>Bidang : Pemikiran Seni Visual     Tajuk : Tema dan Mesej</t>
  </si>
  <si>
    <t>Mengidentifikasikan tema dan mesej dalam proses pembentukan karya</t>
  </si>
  <si>
    <t>Menginterpretasikan tema dan mesej dalam proses pembentukan karya</t>
  </si>
  <si>
    <t xml:space="preserve">Mengaplikasikan pengetahuan dan kefahaman untuk membuat eksperimentasi serta penerokaan aplikasi tema dan mesej dalam proses pembentukan karya melalui penggunaan media, proses dan teknik </t>
  </si>
  <si>
    <t>Menganalisis dan memanipulasi hasil eksperimentasi aplikasi tema dan mesej dalam proses pembentukan karya melalui penerokaan media, proses dan teknik dalam penghasilan karya</t>
  </si>
  <si>
    <t>Menghasilkan karya dengan menggunakan idea sendiri secara kreatif dan inovatif serta membuat apresiasi hasil karya berpandukan Bahasa Seni Visual</t>
  </si>
  <si>
    <t>Bidang : Pemikiran Seni Visual     Tajuk : Idea, Motif dan Konsep</t>
  </si>
  <si>
    <t>Bidang : Pemikiran Seni Visual     Tajuk : Designomic</t>
  </si>
  <si>
    <t>Mengaplikasikan pengetahuan dan kefahaman untuk membuat eksperimentasi serta penerokaan  aplikasi designomic dalam proses pembentukan karya melalui penggunaan media, proses dan teknik</t>
  </si>
  <si>
    <t>Mengidentifikasikan unsur seni dan prinsip rekaan pada alam semula jadi, objek buatan manusia dan karya seni.</t>
  </si>
  <si>
    <t>Mengintepretasikan jenis, ciri serta fungsi unsur seni dan prinsip rekaan pada alam semula jadi, objek buatan manusia dan karya seni.</t>
  </si>
  <si>
    <t>Menganalisis dan memanipulasi hasil eksperimentasi unsur seni dan prinsip rekaan melalui penerokaan media, proses dan teknik dalam penghasilan karya.</t>
  </si>
  <si>
    <t>Menzahirkan idea secara kreatif dan inovatif hasil daripada eksperimentasi dan penerokaan unsur seni dan prinsip rekaan dalam penghasilan karya.</t>
  </si>
  <si>
    <t>Menganalisis dan memanipulasi hasil eksperimentasi aplikasi tema dan mesej; motif, idea dan konsep serta designomic dalam proses pembentukan karya melalui penerokaan media, proses dan teknik dalam penghasilan karya.</t>
  </si>
  <si>
    <t>Menzahirkan idea secara kreatif dan inovatif hasil daripada eksperimentasi dan penerokaan aplikasi tema dan mesej; motif, idea dan konsep serta designomic dalam proses pembentukan karya melalui penerokaan media, proses dan teknik dalam penghasilan karya.</t>
  </si>
  <si>
    <t>Mengidentifikasikan sejarah perkembangan, tokoh dan sumbangan serta peranan Institusi Seni Visual di Malaysia.</t>
  </si>
  <si>
    <t>Menginterpretasikan sejarah perkembangan, tokoh dan sumbangan serta peranan Institusi Seni Visual di Malaysia.</t>
  </si>
  <si>
    <t xml:space="preserve">Mengaplikasikan pengetahuan dan kefahaman untuk membuat eksperimentasi serta penerokaan unsur seni dan prinsip rekaan pada alam semula jadi, objek buatan manusia dan karya seni melalui penggunaan media, proses dan teknik. </t>
  </si>
  <si>
    <t>Mengidentifikasikan tema dan mesej; motif, idea dan konsep serta designomic dalam proses pembentukan karya.</t>
  </si>
  <si>
    <t>Menginterpretasikan tema dan mesej; motif, idea dan konsep serta designomic dalam proses pembentukan karya.</t>
  </si>
  <si>
    <t>Mengaplikasikan pengetahuan dan kefahaman untuk membuat eksperimentasi serta penerokaan aplikasi tema dan mesej; motif, idea dan konsep serta designomic dalam proses pembentukan karya melalui penggunaan media, proses dan teknik.</t>
  </si>
  <si>
    <t>Menganalisis dan memanipulasi hasil eksperimentasi unsur garisan melalui penerokaan media, proses dan teknik dalam penghasilan karya.</t>
  </si>
  <si>
    <t>Menzahirkan idea secara kreatif dan inovatif hasil daripada eksperimentasi dan penerokaan unsur garisan dalam penghasilan karya</t>
  </si>
  <si>
    <t>Menganalisis dan memanipulasi hasil eksperimentasi unsur rupa melalui penerokaan media, proses dan teknik dalam penghasilan karya.</t>
  </si>
  <si>
    <t>Menzahirkan idea secara kreatif dan inovatif hasil daripada eksperimentasi dan penerokaan unsur rupa dalam penghasilan karya.</t>
  </si>
  <si>
    <t>Menginterpretasikan jenis dan fungsi bentuk pada alam semulajadi, objek buatan manusia dan karya seni.</t>
  </si>
  <si>
    <t>Mengaplikasikan pengetahuan dan kefahaman untuk membuat eksperimentasi serta penerokaan unsur bentuk pada alam semulajadi, objek buatan manusia dan karya seni melalui penggunaan media, proses dan teknik.</t>
  </si>
  <si>
    <t>Menganalisis dan memanipulasi hasil eksperimentasi unsur bentuk melalui penerokaan media, proses dan teknik dalam penghasilan karya.</t>
  </si>
  <si>
    <t>Menzahirkan idea secara kreatif dan inovatif hasil daripada eksperimentasi dan penerokaan unsur bentuk dalam penghasilan karya.</t>
  </si>
  <si>
    <t>Mengidentifikasikan unsur jalinan pada alam semulajadi, objek buatan manusia dan karya seni.</t>
  </si>
  <si>
    <t>Menginterpretasikan jenis dan fungsi jalinan pada alam semulajadi, objek buatan manusia dan karya seni.</t>
  </si>
  <si>
    <t>Mengaplikasikan pengetahuan dan kefahaman untuk membuat eksperimentasi serta penerokaan unsur jalinan pada alam semulajadi, objek buatan manusia dan karya seni melalui penggunaan media, proses dan teknik.</t>
  </si>
  <si>
    <t>Menganalisis dan memanipulasi hasil eksperimentasi unsur jalinan melalui penerokaan media, proses dan teknik dalam penghasilan karya.</t>
  </si>
  <si>
    <t>Menzahirkan idea secara kreatif dan inovatif hasil daripada eksperimentasi dan penerokaan unsur jalinan dalam penghasilan karya.</t>
  </si>
  <si>
    <t>Mengidentifikasikan unsur ruang pada alam semulajadi, objek buatan manusia dan karya seni.</t>
  </si>
  <si>
    <t>Menginterpretasikan jenis dan fungsi ruang pada alam semulajadi, objek buatan manusia dan karya seni.</t>
  </si>
  <si>
    <t>Mengaplikasikan pengetahuan dan kefahaman untuk membuat eksperimentasi serta penerokaan unsur ruang pada alam semulajadi, objek buatan manusia dan karya seni melalui penggunaan media, proses dan teknik.</t>
  </si>
  <si>
    <t>Menganalisis dan memanipulasi hasil eksperimentasi unsur ruang melalui penerokaan media, proses dan teknik dalam penghasilan karya.</t>
  </si>
  <si>
    <t>Menzahirkan idea secara kreatif dan inovatif hasil daripada eksperimentasi dan penerokaan unsur ruang dalam penghasilan karya.</t>
  </si>
  <si>
    <t>Mengidentifikasi unsur warna pada alam semulajadi, objek buatan manusia dan karya seni.</t>
  </si>
  <si>
    <t>Menginterpretasikan jenis dan fungsi warna pada alam semulajadi, objek buatan manusia dan karya seni.</t>
  </si>
  <si>
    <t>Mengaplikasikan pengetahuan dan kefahaman untuk membuat eksperimentasi serta penerokaan unsur warna pada alam semulajadi, objek buatan manusia dan karya seni melalui penggunaan media, proses dan teknik.</t>
  </si>
  <si>
    <t>Menganalisis dan memanipulasi hasil eksperimentasi unsur warna melalui penerokaan media, proses dan teknik dalam penghasilan karya.</t>
  </si>
  <si>
    <t>Menzahirkan idea secara kreatif dan inovatif hasil daripada eksperimentasi dan penerokaan unsur warna dalam penghasilan karya.</t>
  </si>
  <si>
    <t>Mengidentifikasikan prinsip harmoni pada alam semulajadi, objek buatan manusia dan karya seni.</t>
  </si>
  <si>
    <t>Menginterpretasikan ciri dan fungsi prinsip harmoni pada alam semulajadi, objek buatan manusia dan karya seni.</t>
  </si>
  <si>
    <t>Mengaplikasikan pengetahuan dan kefahaman untuk membuat eksperimentasi serta penerokaan prinsip harmoni pada alam semulajadi, objek buatan manusia dan karya seni melalui penggunaan media, proses dan teknik.</t>
  </si>
  <si>
    <t>Menganalisis dan memanipulasi hasil eksperimentasi prinsip harmoni melalui penerokaan media, proses dan teknik dalam penghasilan karya.</t>
  </si>
  <si>
    <t>Menzahirkan idea secara kreatif dan inovatif hasil daripada eksperimentasi dan penerokaan prinsip harmoni dalam penghasilan karya.</t>
  </si>
  <si>
    <t>Mengidentifikasikan prinsip kontra pada alam semulajadi, objek buatan manusia dan karya seni</t>
  </si>
  <si>
    <t xml:space="preserve">Menginterpretasikan ciri dan fungsi prinsip kontra pada alam semulajadi, objek buatan manusia dan karya seni. </t>
  </si>
  <si>
    <t>Mengaplikasikan pengetahuan dan kefahaman untuk membuat eksperimentasi serta penerokaan prinsip kontra pada alam semula jadi, objek buatan manusia dan karya seni melalui penggunaan media, proses dan teknik.</t>
  </si>
  <si>
    <t>Menganalisis dan memanipulasi hasil eksperimentasi prinsip kontra melalui penerokaan media, proses dan teknik dalam penghasilan karya.</t>
  </si>
  <si>
    <t>Menzahirkan idea secara kreatif dan inovatif hasil daripada eksperimentasi dan penerokaan prinsip kontra dalam penghasilan karya.</t>
  </si>
  <si>
    <t>Mengidentifikasikan prinsip penegasan pada alam semulajadi, objek buatan manusia dan karya seni.</t>
  </si>
  <si>
    <t>Menginterpretasikan ciri dan fungsi prinsip penegasan pada alam semulajadi, objek buatan manusia dan karya seni.</t>
  </si>
  <si>
    <t>Mengaplikasikan pengetahuan dan kefahaman untuk membuat eksperimentasi serta penerokaan prinsip penegasan pada alam semulajadi, objek buatan manusia dan karya seni melalui penggunaan media, proses dan teknik.</t>
  </si>
  <si>
    <t>Menganalisis dan memanipulasi hasil eksperimentasi prinsip penegasan melalui penerokaan media, proses dan teknik dalam penghasilan karya.</t>
  </si>
  <si>
    <t>Menzahirkan idea secara kreatif dan inovatif hasil daripada eksperimentasi dan penerokaan prinsip penegasan dalam penghasilan karya.</t>
  </si>
  <si>
    <t>Mengidentifikasikan prinsip kepelbagaian pada alam semulajadi, objek buatan manusia dan karya seni.</t>
  </si>
  <si>
    <t xml:space="preserve">Menginterpretasikan ciri dan fungsi prinsip kepelbagaian pada alam semulajadi, objek buatan manusia dan karya seni. </t>
  </si>
  <si>
    <t>Mengaplikasikan pengetahuan dan kefahaman untuk membuat eksperimentasi serta penerokaan prinsip kepelbagaian pada alam semulajadi, objek buatan manusia dan karya seni melalui penggunaan media, proses dan teknik.</t>
  </si>
  <si>
    <t>Menganalisis dan memanipulasi hasil eksperimentasi prinsip kepelbagaian melalui penerokaan media, proses dan teknik dalam penghasilan karya.</t>
  </si>
  <si>
    <t>Menzahirkan idea secara kreatif dan inovatif hasil daripada eksperimentasi dan penerokaan prinsip kepelbagaian dalam penghasilan karya.</t>
  </si>
  <si>
    <t>Mengidentifikasikan prinsip imbangan pada alam semulajadi, objek buatan manusia dan karya seni.</t>
  </si>
  <si>
    <t>Menginterpretasikan ciri dan fungsi prinsip imbangan pada alam semulajadi, objek buatan manusia dan karya seni.</t>
  </si>
  <si>
    <t>Mengaplikasikan pengetahuan dan kefahaman untuk membuat eksperimentasi serta penerokaan prinsip imbangan pada alam semulajadi, objek buatan manusia dan karya seni melalui penggunaan media, proses dan teknik.</t>
  </si>
  <si>
    <t>Menganalisis dan memanipulasi hasil eksperimentasi prinsip imbangan melalui penerokaan media, proses dan teknik dalam penghasilan karya.</t>
  </si>
  <si>
    <t>Menzahirkan idea secara kreatif dan inovatif hasil daripada eksperimentasi dan penerokaan prinsip imbangan dalam penghasilan karya.</t>
  </si>
  <si>
    <t>Mengidentifikasikan prinsip kesatuan pada alam semulajadi, objek buatan manusia dan karya seni.</t>
  </si>
  <si>
    <t xml:space="preserve">Menginterpretasikan ciri dan fungsi prinsip kesatuan pada alam semulajadi, objek buatan manusia dan karya seni. </t>
  </si>
  <si>
    <t>Mengaplikasikan pengetahuan dan kefahaman untuk membuat eksperimentasi serta penerokaan prinsip kesatuan pada alam semulajadi, objek buatan manusia dan karya seni melalui penggunaan media, proses dan teknik.</t>
  </si>
  <si>
    <t>Menganalisis dan memanipulasi hasil eksperimentasi prinsip kesatuan melalui penerokaan media, proses dan teknik dalam penghasilan karya.</t>
  </si>
  <si>
    <t>Menzahirkan idea secara kreatif dan inovatif hasil daripada eksperimentasi dan penerokaan prinsip kesatuan dalam penghasilan karya.</t>
  </si>
  <si>
    <t>Mengidentifikasikan prinsip irama dan pergerakan pada alam semulajadi, objek buatan manusia dan karya seni.</t>
  </si>
  <si>
    <t xml:space="preserve">Menginterpretasikan ciri dan fungsi  prinsip irama dan pergerakan  pada alam semulajadi, objek buatan manusia dan karya seni. </t>
  </si>
  <si>
    <t>Mengaplikasikan pengetahuan dan kefahaman untuk membuat eksperimentasi serta penerokaan prinsip  irama dan pergerakan pada alam semulajadi, objek buatan manusia dan karya seni melalui penggunaan media, proses dan teknik.</t>
  </si>
  <si>
    <t>Menganalisis dan memanipulasi hasil eksperimentasi prinsip irama dan pergerakan  melalui penerokaan media, proses dan teknik dalam penghasilan karya.</t>
  </si>
  <si>
    <t>Menzahirkan idea secara kreatif dan inovatif hasil daripada eksperimentasi dan penerokaan prinsip  irama dan pergerakan dalam penghasilan karya.</t>
  </si>
  <si>
    <t>Menzahirkan idea secara kreatif dan inovatif hasil daripada eksperimentasi dan penerokaan aplikasi tema dan mesej dalam proses pembentukan karya melalui penerokaan media, proses dan teknik dalam penghasilan karya.</t>
  </si>
  <si>
    <t>Mengidentifikasikan idea, motif dan konsep dalam proses pembentukan karya.</t>
  </si>
  <si>
    <t>Menginterpretasikan  idea, motif dan konsep dalam proses pembentukan karya.</t>
  </si>
  <si>
    <t xml:space="preserve">Mengaplikasikan pengetahuan dan kefahaman untuk membuat eksperimentasi serta penerokaan aplikasi  idea, motif dan konsep dalam proses pembentukan karya melalui penggunaan media, proses dan teknik. </t>
  </si>
  <si>
    <t>Menganalisis dan memanipulasi hasil eksperimentasi  aplikasi  idea, motif dan konsep dalam proses pembentukan karya melalui penerokaan media, proses dan teknik dalam penghasilan karya.</t>
  </si>
  <si>
    <t>Menzahirkan idea secara kreatif dan inovatif hasil daripada eksperimentasi dan penerokaan aplikasi  idea, motif dan konsep dalam proses pembentukan karya melalui penerokaan media, proses dan teknik dalam penghasilan karya.</t>
  </si>
  <si>
    <t>Mengidentifikasikan aplikasi designomic dalam proses pembentukan karya.</t>
  </si>
  <si>
    <t>Menginterpretasikan  aplikasi designomic  dalam proses pembentukan karya.</t>
  </si>
  <si>
    <t>Menganalisis dan memanipulasi hasil eksperimentasi  aplikasi designomic dalam proses pembentukan karya melalui penerokaan media, proses dan teknik dalam penghasilan karya.</t>
  </si>
  <si>
    <t>Menzahirkan idea secara kreatif dan inovatif hasil daripada eksperimentasi dan penerokaan  aplikasi designomic dalam proses pembentukan karya melalui penerokaan media, proses dan teknik dalam penghasilan karya.</t>
  </si>
  <si>
    <t xml:space="preserve">Menghasilkan karya dengan menggunakan idea sendiri secara kreatif dan inovatif serta membuat apresiasi hasil karya berpandukan Bahasa Seni Visual. </t>
  </si>
  <si>
    <t>SEJARAH DAN APRISIASI SENI VISUAL</t>
  </si>
  <si>
    <t>BIDANG</t>
  </si>
  <si>
    <t>BAHASA SENI VISUAL</t>
  </si>
  <si>
    <t>PEMIKIRAN SENI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</si>
</sst>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\-00\-0000"/>
  </numFmts>
  <fonts count="3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4"/>
      <name val="Arial Narrow"/>
      <family val="2"/>
    </font>
    <font>
      <b/>
      <sz val="12"/>
      <color rgb="FF7030A0"/>
      <name val="Arial Narrow"/>
      <family val="2"/>
    </font>
    <font>
      <b/>
      <sz val="11"/>
      <color theme="3"/>
      <name val="Arial Narrow"/>
      <family val="2"/>
    </font>
    <font>
      <b/>
      <sz val="12"/>
      <color rgb="FF0070C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5" fillId="0" borderId="0" xfId="0" applyFont="1"/>
    <xf numFmtId="0" fontId="1" fillId="0" borderId="0" xfId="0" applyFont="1" applyAlignment="1">
      <alignment vertical="center"/>
    </xf>
    <xf numFmtId="0" fontId="5" fillId="3" borderId="0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9" xfId="0" applyFont="1" applyFill="1" applyBorder="1"/>
    <xf numFmtId="0" fontId="13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11" fillId="3" borderId="0" xfId="0" applyFont="1" applyFill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3" borderId="5" xfId="0" applyFont="1" applyFill="1" applyBorder="1"/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0" fontId="3" fillId="6" borderId="0" xfId="0" applyFont="1" applyFill="1"/>
    <xf numFmtId="0" fontId="3" fillId="3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9" borderId="0" xfId="0" applyFont="1" applyFill="1"/>
    <xf numFmtId="0" fontId="10" fillId="9" borderId="0" xfId="0" applyFont="1" applyFill="1" applyAlignment="1" applyProtection="1">
      <protection locked="0"/>
    </xf>
    <xf numFmtId="0" fontId="18" fillId="9" borderId="0" xfId="0" applyFont="1" applyFill="1" applyAlignment="1">
      <alignment horizontal="right" vertical="center"/>
    </xf>
    <xf numFmtId="0" fontId="10" fillId="9" borderId="0" xfId="0" applyFont="1" applyFill="1"/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7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2" fillId="2" borderId="0" xfId="0" applyFont="1" applyFill="1" applyBorder="1"/>
    <xf numFmtId="0" fontId="3" fillId="2" borderId="0" xfId="0" applyFont="1" applyFill="1" applyAlignment="1">
      <alignment horizontal="center"/>
    </xf>
    <xf numFmtId="0" fontId="21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/>
    <xf numFmtId="0" fontId="3" fillId="0" borderId="0" xfId="0" applyFont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8" fillId="0" borderId="0" xfId="0" applyFont="1" applyFill="1" applyBorder="1" applyAlignment="1" applyProtection="1">
      <protection locked="0"/>
    </xf>
    <xf numFmtId="0" fontId="5" fillId="2" borderId="0" xfId="0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9" borderId="0" xfId="0" applyFont="1" applyFill="1" applyAlignment="1" applyProtection="1">
      <alignment horizontal="center"/>
      <protection locked="0"/>
    </xf>
    <xf numFmtId="0" fontId="10" fillId="9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6" xfId="0" applyFont="1" applyBorder="1"/>
    <xf numFmtId="0" fontId="23" fillId="9" borderId="0" xfId="0" applyFont="1" applyFill="1" applyBorder="1" applyAlignment="1">
      <alignment vertical="center"/>
    </xf>
    <xf numFmtId="0" fontId="23" fillId="9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164" fontId="9" fillId="3" borderId="3" xfId="0" applyNumberFormat="1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9" fillId="3" borderId="2" xfId="0" applyNumberFormat="1" applyFont="1" applyFill="1" applyBorder="1" applyAlignment="1"/>
    <xf numFmtId="0" fontId="9" fillId="3" borderId="3" xfId="0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9" borderId="0" xfId="0" applyFont="1" applyFill="1" applyBorder="1" applyAlignment="1" applyProtection="1">
      <alignment vertical="center"/>
      <protection locked="0"/>
    </xf>
    <xf numFmtId="164" fontId="9" fillId="3" borderId="2" xfId="0" applyNumberFormat="1" applyFont="1" applyFill="1" applyBorder="1" applyAlignment="1">
      <alignment horizontal="left"/>
    </xf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Protection="1">
      <protection locked="0"/>
    </xf>
    <xf numFmtId="0" fontId="28" fillId="11" borderId="0" xfId="0" applyFont="1" applyFill="1" applyBorder="1" applyAlignment="1">
      <alignment horizontal="left"/>
    </xf>
    <xf numFmtId="0" fontId="9" fillId="11" borderId="0" xfId="0" applyFont="1" applyFill="1" applyBorder="1"/>
    <xf numFmtId="0" fontId="13" fillId="11" borderId="0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/>
    <xf numFmtId="0" fontId="1" fillId="0" borderId="0" xfId="0" applyFont="1" applyAlignment="1">
      <alignment vertical="top"/>
    </xf>
    <xf numFmtId="0" fontId="14" fillId="4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2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17" fillId="2" borderId="9" xfId="0" applyFont="1" applyFill="1" applyBorder="1" applyAlignment="1">
      <alignment wrapText="1"/>
    </xf>
    <xf numFmtId="0" fontId="17" fillId="11" borderId="0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12" borderId="8" xfId="0" applyFont="1" applyFill="1" applyBorder="1" applyAlignment="1">
      <alignment vertical="center"/>
    </xf>
    <xf numFmtId="0" fontId="7" fillId="12" borderId="11" xfId="0" applyFont="1" applyFill="1" applyBorder="1" applyAlignment="1">
      <alignment vertical="center"/>
    </xf>
    <xf numFmtId="0" fontId="7" fillId="12" borderId="9" xfId="0" applyFont="1" applyFill="1" applyBorder="1" applyAlignment="1">
      <alignment vertical="center"/>
    </xf>
    <xf numFmtId="0" fontId="7" fillId="12" borderId="13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wrapText="1"/>
    </xf>
    <xf numFmtId="0" fontId="28" fillId="9" borderId="6" xfId="0" applyFont="1" applyFill="1" applyBorder="1" applyAlignment="1">
      <alignment vertical="center" wrapText="1"/>
    </xf>
    <xf numFmtId="0" fontId="28" fillId="9" borderId="12" xfId="0" applyFont="1" applyFill="1" applyBorder="1" applyAlignment="1">
      <alignment vertical="center" wrapText="1"/>
    </xf>
    <xf numFmtId="0" fontId="28" fillId="9" borderId="7" xfId="0" applyFont="1" applyFill="1" applyBorder="1" applyAlignment="1">
      <alignment vertical="center" wrapText="1"/>
    </xf>
    <xf numFmtId="0" fontId="28" fillId="9" borderId="13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0" fontId="17" fillId="16" borderId="7" xfId="0" applyFont="1" applyFill="1" applyBorder="1" applyAlignment="1">
      <alignment horizontal="center" vertical="center"/>
    </xf>
    <xf numFmtId="0" fontId="17" fillId="16" borderId="9" xfId="0" applyFont="1" applyFill="1" applyBorder="1" applyAlignment="1">
      <alignment horizontal="center" vertical="center"/>
    </xf>
    <xf numFmtId="0" fontId="17" fillId="16" borderId="13" xfId="0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3" xfId="0" applyFont="1" applyFill="1" applyBorder="1" applyAlignment="1">
      <alignment horizontal="center" vertical="center"/>
    </xf>
    <xf numFmtId="0" fontId="24" fillId="13" borderId="0" xfId="0" applyFont="1" applyFill="1" applyAlignment="1">
      <alignment horizontal="center" vertical="center"/>
    </xf>
    <xf numFmtId="0" fontId="9" fillId="9" borderId="7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9" fillId="9" borderId="6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left"/>
    </xf>
    <xf numFmtId="0" fontId="9" fillId="9" borderId="8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31" fillId="9" borderId="5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horizontal="center" vertical="center" wrapText="1"/>
    </xf>
    <xf numFmtId="0" fontId="31" fillId="9" borderId="6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31" fillId="9" borderId="7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000099"/>
      <color rgb="FFCC3399"/>
      <color rgb="FFFF9900"/>
      <color rgb="FF00FFFF"/>
      <color rgb="FFE45AD4"/>
      <color rgb="FF00CC99"/>
      <color rgb="FFFF3399"/>
      <color rgb="FF009900"/>
      <color rgb="FFC7D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4">
                  <c:v>25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89888"/>
        <c:axId val="93591424"/>
      </c:barChart>
      <c:catAx>
        <c:axId val="9358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591424"/>
        <c:crosses val="autoZero"/>
        <c:auto val="1"/>
        <c:lblAlgn val="ctr"/>
        <c:lblOffset val="100"/>
        <c:noMultiLvlLbl val="0"/>
      </c:catAx>
      <c:valAx>
        <c:axId val="9359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358988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PELAPORAN'!$B$257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PELAPORAN'!$C$257:$H$257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PELAPORAN'!$C$256:$H$256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909-451A-9F0F-6AD88FAA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90304"/>
        <c:axId val="125313792"/>
      </c:barChart>
      <c:catAx>
        <c:axId val="9469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313792"/>
        <c:crosses val="autoZero"/>
        <c:auto val="1"/>
        <c:lblAlgn val="ctr"/>
        <c:lblOffset val="100"/>
        <c:noMultiLvlLbl val="0"/>
      </c:catAx>
      <c:valAx>
        <c:axId val="12531379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946903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PELAPORAN'!$B$275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PELAPORAN'!$C$275:$H$275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PELAPORAN'!$C$274:$H$274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9CF-4910-838F-89C03010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46176"/>
        <c:axId val="125347712"/>
      </c:barChart>
      <c:catAx>
        <c:axId val="12534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347712"/>
        <c:crosses val="autoZero"/>
        <c:auto val="1"/>
        <c:lblAlgn val="ctr"/>
        <c:lblOffset val="100"/>
        <c:noMultiLvlLbl val="0"/>
      </c:catAx>
      <c:valAx>
        <c:axId val="12534771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12534617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PELAPORAN'!$J$275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PELAPORAN'!$K$275:$P$275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PELAPORAN'!$K$274:$P$274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F30-4172-A34A-08E29C2A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71904"/>
        <c:axId val="125373440"/>
      </c:barChart>
      <c:catAx>
        <c:axId val="12537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373440"/>
        <c:crosses val="autoZero"/>
        <c:auto val="1"/>
        <c:lblAlgn val="ctr"/>
        <c:lblOffset val="100"/>
        <c:noMultiLvlLbl val="0"/>
      </c:catAx>
      <c:valAx>
        <c:axId val="125373440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12537190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PELAPORAN'!$B$293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PELAPORAN'!$C$293:$H$293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PELAPORAN'!$C$292:$H$292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234-474E-AC80-640B4E97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14016"/>
        <c:axId val="125415808"/>
      </c:barChart>
      <c:catAx>
        <c:axId val="12541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415808"/>
        <c:crosses val="autoZero"/>
        <c:auto val="1"/>
        <c:lblAlgn val="ctr"/>
        <c:lblOffset val="100"/>
        <c:noMultiLvlLbl val="0"/>
      </c:catAx>
      <c:valAx>
        <c:axId val="12541580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12541401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PELAPORAN'!$J$293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PELAPORAN'!$K$293:$P$293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PELAPORAN'!$K$292:$P$292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C4-44BD-84B1-6F6C54E6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41632"/>
        <c:axId val="131143168"/>
      </c:barChart>
      <c:catAx>
        <c:axId val="131141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143168"/>
        <c:crosses val="autoZero"/>
        <c:auto val="1"/>
        <c:lblAlgn val="ctr"/>
        <c:lblOffset val="100"/>
        <c:noMultiLvlLbl val="0"/>
      </c:catAx>
      <c:valAx>
        <c:axId val="131143168"/>
        <c:scaling>
          <c:orientation val="minMax"/>
          <c:max val="60"/>
        </c:scaling>
        <c:delete val="0"/>
        <c:axPos val="l"/>
        <c:numFmt formatCode="General" sourceLinked="1"/>
        <c:majorTickMark val="none"/>
        <c:minorTickMark val="none"/>
        <c:tickLblPos val="nextTo"/>
        <c:crossAx val="13114163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49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7-44CB-9D62-586FAB20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71840"/>
        <c:axId val="131173376"/>
      </c:barChart>
      <c:catAx>
        <c:axId val="131171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173376"/>
        <c:crosses val="autoZero"/>
        <c:auto val="1"/>
        <c:lblAlgn val="ctr"/>
        <c:lblOffset val="100"/>
        <c:noMultiLvlLbl val="0"/>
      </c:catAx>
      <c:valAx>
        <c:axId val="13117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17184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53459663289616E-2"/>
          <c:y val="5.5842549966986815E-2"/>
          <c:w val="0.91299300779503634"/>
          <c:h val="0.80015468536934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PELAPORAN'!$B$311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PELAPORAN'!$C$311:$H$311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PELAPORAN'!$C$310:$H$310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AB2-485F-8010-6A2E812C5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02048"/>
        <c:axId val="131212032"/>
      </c:barChart>
      <c:catAx>
        <c:axId val="131202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212032"/>
        <c:crosses val="autoZero"/>
        <c:auto val="1"/>
        <c:lblAlgn val="ctr"/>
        <c:lblOffset val="100"/>
        <c:noMultiLvlLbl val="0"/>
      </c:catAx>
      <c:valAx>
        <c:axId val="13121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20204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10</c:v>
                </c:pt>
                <c:pt idx="4">
                  <c:v>24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86-4C8D-9237-E2F79D73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44800"/>
        <c:axId val="131246336"/>
      </c:barChart>
      <c:catAx>
        <c:axId val="13124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246336"/>
        <c:crosses val="autoZero"/>
        <c:auto val="1"/>
        <c:lblAlgn val="ctr"/>
        <c:lblOffset val="100"/>
        <c:noMultiLvlLbl val="0"/>
      </c:catAx>
      <c:valAx>
        <c:axId val="131246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124480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10</c:v>
                </c:pt>
                <c:pt idx="4">
                  <c:v>24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62720"/>
        <c:axId val="131272704"/>
      </c:barChart>
      <c:catAx>
        <c:axId val="13126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272704"/>
        <c:crosses val="autoZero"/>
        <c:auto val="1"/>
        <c:lblAlgn val="ctr"/>
        <c:lblOffset val="100"/>
        <c:noMultiLvlLbl val="0"/>
      </c:catAx>
      <c:valAx>
        <c:axId val="13127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26272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4">
                  <c:v>25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E0-4B8B-BE70-4430A1ED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01376"/>
        <c:axId val="131302912"/>
      </c:barChart>
      <c:catAx>
        <c:axId val="13130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302912"/>
        <c:crosses val="autoZero"/>
        <c:auto val="1"/>
        <c:lblAlgn val="ctr"/>
        <c:lblOffset val="100"/>
        <c:noMultiLvlLbl val="0"/>
      </c:catAx>
      <c:valAx>
        <c:axId val="131302912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13130137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PELAPORAN'!$C$185:$H$185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PELAPORAN'!$C$184:$H$184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2F4-457B-B7BA-57DFFC09D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73312"/>
        <c:axId val="125774848"/>
      </c:barChart>
      <c:catAx>
        <c:axId val="12577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774848"/>
        <c:crosses val="autoZero"/>
        <c:auto val="1"/>
        <c:lblAlgn val="ctr"/>
        <c:lblOffset val="100"/>
        <c:noMultiLvlLbl val="0"/>
      </c:catAx>
      <c:valAx>
        <c:axId val="12577484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MY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33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4">
                  <c:v>25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F7-42AA-B626-E4757FE9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77856"/>
        <c:axId val="94379392"/>
      </c:barChart>
      <c:catAx>
        <c:axId val="9437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379392"/>
        <c:crosses val="autoZero"/>
        <c:auto val="1"/>
        <c:lblAlgn val="ctr"/>
        <c:lblOffset val="100"/>
        <c:noMultiLvlLbl val="0"/>
      </c:catAx>
      <c:valAx>
        <c:axId val="94379392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9437785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4">
                  <c:v>25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5E-48D9-99B9-05369302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45952"/>
        <c:axId val="94447488"/>
      </c:barChart>
      <c:catAx>
        <c:axId val="9444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447488"/>
        <c:crosses val="autoZero"/>
        <c:auto val="1"/>
        <c:lblAlgn val="ctr"/>
        <c:lblOffset val="100"/>
        <c:noMultiLvlLbl val="0"/>
      </c:catAx>
      <c:valAx>
        <c:axId val="9444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44595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4">
                  <c:v>25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B-4C20-ABA7-5A04DD88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60544"/>
        <c:axId val="94482816"/>
      </c:barChart>
      <c:catAx>
        <c:axId val="94460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482816"/>
        <c:crosses val="autoZero"/>
        <c:auto val="1"/>
        <c:lblAlgn val="ctr"/>
        <c:lblOffset val="100"/>
        <c:noMultiLvlLbl val="0"/>
      </c:catAx>
      <c:valAx>
        <c:axId val="9448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46054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PELAPORAN'!$C$61:$H$61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22-4266-8B54-086409A4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16352"/>
        <c:axId val="94517888"/>
      </c:barChart>
      <c:catAx>
        <c:axId val="9451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517888"/>
        <c:crosses val="autoZero"/>
        <c:auto val="1"/>
        <c:lblAlgn val="ctr"/>
        <c:lblOffset val="100"/>
        <c:noMultiLvlLbl val="0"/>
      </c:catAx>
      <c:valAx>
        <c:axId val="9451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51635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PELAPORAN'!$K$61:$P$61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95-4D65-AF5B-F66DAFCD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328"/>
        <c:axId val="131601152"/>
      </c:barChart>
      <c:catAx>
        <c:axId val="945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601152"/>
        <c:crosses val="autoZero"/>
        <c:auto val="1"/>
        <c:lblAlgn val="ctr"/>
        <c:lblOffset val="100"/>
        <c:noMultiLvlLbl val="0"/>
      </c:catAx>
      <c:valAx>
        <c:axId val="13160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56332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PELAPORAN'!$C$78:$H$78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5A-40E1-97B8-3C14D2DF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22400"/>
        <c:axId val="131623936"/>
      </c:barChart>
      <c:catAx>
        <c:axId val="131622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623936"/>
        <c:crosses val="autoZero"/>
        <c:auto val="1"/>
        <c:lblAlgn val="ctr"/>
        <c:lblOffset val="100"/>
        <c:noMultiLvlLbl val="0"/>
      </c:catAx>
      <c:valAx>
        <c:axId val="13162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62240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PELAPORAN'!$K$78:$P$78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33-47AB-ACC2-E13E17F48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07872"/>
        <c:axId val="131409408"/>
      </c:barChart>
      <c:catAx>
        <c:axId val="13140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409408"/>
        <c:crosses val="autoZero"/>
        <c:auto val="1"/>
        <c:lblAlgn val="ctr"/>
        <c:lblOffset val="100"/>
        <c:noMultiLvlLbl val="0"/>
      </c:catAx>
      <c:valAx>
        <c:axId val="13140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40787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PELAPORAN'!$C$96:$H$96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3-4F94-87F5-0916678C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47040"/>
        <c:axId val="131452928"/>
      </c:barChart>
      <c:catAx>
        <c:axId val="131447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452928"/>
        <c:crosses val="autoZero"/>
        <c:auto val="1"/>
        <c:lblAlgn val="ctr"/>
        <c:lblOffset val="100"/>
        <c:noMultiLvlLbl val="0"/>
      </c:catAx>
      <c:valAx>
        <c:axId val="13145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44704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PELAPORAN'!$K$96:$P$96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7F-409A-82DA-4BE3F8C9A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98752"/>
        <c:axId val="131500288"/>
      </c:barChart>
      <c:catAx>
        <c:axId val="131498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500288"/>
        <c:crosses val="autoZero"/>
        <c:auto val="1"/>
        <c:lblAlgn val="ctr"/>
        <c:lblOffset val="100"/>
        <c:noMultiLvlLbl val="0"/>
      </c:catAx>
      <c:valAx>
        <c:axId val="13150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49875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PELAPORAN'!$C$113:$H$113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4C-4F03-BE69-C76BDFB0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37920"/>
        <c:axId val="131539712"/>
      </c:barChart>
      <c:catAx>
        <c:axId val="131537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539712"/>
        <c:crosses val="autoZero"/>
        <c:auto val="1"/>
        <c:lblAlgn val="ctr"/>
        <c:lblOffset val="100"/>
        <c:noMultiLvlLbl val="0"/>
      </c:catAx>
      <c:valAx>
        <c:axId val="13153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53792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PELAPORAN'!$J$185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PELAPORAN'!$K$185:$P$185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PELAPORAN'!$K$184:$P$184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C73-4E6F-9DE8-36D53F03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31808"/>
        <c:axId val="93663616"/>
      </c:barChart>
      <c:catAx>
        <c:axId val="12583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663616"/>
        <c:crosses val="autoZero"/>
        <c:auto val="1"/>
        <c:lblAlgn val="ctr"/>
        <c:lblOffset val="100"/>
        <c:noMultiLvlLbl val="0"/>
      </c:catAx>
      <c:valAx>
        <c:axId val="9366361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12583180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PELAPORAN'!$K$113:$P$113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5-4D7A-96D1-0261227E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69152"/>
        <c:axId val="131570688"/>
      </c:barChart>
      <c:catAx>
        <c:axId val="131569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570688"/>
        <c:crosses val="autoZero"/>
        <c:auto val="1"/>
        <c:lblAlgn val="ctr"/>
        <c:lblOffset val="100"/>
        <c:noMultiLvlLbl val="0"/>
      </c:catAx>
      <c:valAx>
        <c:axId val="13157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56915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PELAPORAN'!$C$131:$H$131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97-4D5D-A8AF-C480F863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79616"/>
        <c:axId val="132081152"/>
      </c:barChart>
      <c:catAx>
        <c:axId val="1320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2081152"/>
        <c:crosses val="autoZero"/>
        <c:auto val="1"/>
        <c:lblAlgn val="ctr"/>
        <c:lblOffset val="100"/>
        <c:noMultiLvlLbl val="0"/>
      </c:catAx>
      <c:valAx>
        <c:axId val="13208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207961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PELAPORAN'!$K$131:$P$131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30-4FF8-829E-6E4D48C05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91808"/>
        <c:axId val="131997696"/>
      </c:barChart>
      <c:catAx>
        <c:axId val="13199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97696"/>
        <c:crosses val="autoZero"/>
        <c:auto val="1"/>
        <c:lblAlgn val="ctr"/>
        <c:lblOffset val="100"/>
        <c:noMultiLvlLbl val="0"/>
      </c:catAx>
      <c:valAx>
        <c:axId val="13199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99180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PELAPORAN'!$C$149:$H$149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9E-4C87-89AA-0C1DA155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35328"/>
        <c:axId val="132036864"/>
      </c:barChart>
      <c:catAx>
        <c:axId val="1320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2036864"/>
        <c:crosses val="autoZero"/>
        <c:auto val="1"/>
        <c:lblAlgn val="ctr"/>
        <c:lblOffset val="100"/>
        <c:noMultiLvlLbl val="0"/>
      </c:catAx>
      <c:valAx>
        <c:axId val="13203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203532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PELAPORAN'!$C$203:$H$203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PELAPORAN'!$C$202:$H$202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569-4E47-B43D-47081EBD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5520"/>
        <c:axId val="93677056"/>
      </c:barChart>
      <c:catAx>
        <c:axId val="9367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677056"/>
        <c:crosses val="autoZero"/>
        <c:auto val="1"/>
        <c:lblAlgn val="ctr"/>
        <c:lblOffset val="100"/>
        <c:noMultiLvlLbl val="0"/>
      </c:catAx>
      <c:valAx>
        <c:axId val="9367705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9367552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PELAPORAN'!$K$203:$P$203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PELAPORAN'!$K$202:$P$202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7D5-4E09-9D2F-CDC8EE7CA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5360"/>
        <c:axId val="94577792"/>
      </c:barChart>
      <c:catAx>
        <c:axId val="9369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577792"/>
        <c:crosses val="autoZero"/>
        <c:auto val="1"/>
        <c:lblAlgn val="ctr"/>
        <c:lblOffset val="100"/>
        <c:noMultiLvlLbl val="0"/>
      </c:catAx>
      <c:valAx>
        <c:axId val="9457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3695360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PELAPORAN'!$B$221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PELAPORAN'!$C$221:$H$221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PELAPORAN'!$C$220:$H$220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82-4AFA-95C7-B2CDA820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89312"/>
        <c:axId val="94590848"/>
      </c:barChart>
      <c:catAx>
        <c:axId val="9458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590848"/>
        <c:crosses val="autoZero"/>
        <c:auto val="1"/>
        <c:lblAlgn val="ctr"/>
        <c:lblOffset val="100"/>
        <c:noMultiLvlLbl val="0"/>
      </c:catAx>
      <c:valAx>
        <c:axId val="9459084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945893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PELAPORAN'!$J$221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PELAPORAN'!$K$221:$P$221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PELAPORAN'!$K$220:$P$220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9C-4AA4-9D3B-1751F55C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04672"/>
        <c:axId val="94631040"/>
      </c:barChart>
      <c:catAx>
        <c:axId val="9460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631040"/>
        <c:crosses val="autoZero"/>
        <c:auto val="1"/>
        <c:lblAlgn val="ctr"/>
        <c:lblOffset val="100"/>
        <c:noMultiLvlLbl val="0"/>
      </c:catAx>
      <c:valAx>
        <c:axId val="94631040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9460467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PELAPORAN'!$B$239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PELAPORAN'!$C$239:$H$239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PELAPORAN'!$C$238:$H$238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73-4719-BC26-8F01B0E4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5232"/>
        <c:axId val="94656768"/>
      </c:barChart>
      <c:catAx>
        <c:axId val="946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656768"/>
        <c:crosses val="autoZero"/>
        <c:auto val="1"/>
        <c:lblAlgn val="ctr"/>
        <c:lblOffset val="100"/>
        <c:noMultiLvlLbl val="0"/>
      </c:catAx>
      <c:valAx>
        <c:axId val="9465676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9465523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PELAPORAN'!$J$239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PELAPORAN'!$K$239:$P$239</c:f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PELAPORAN'!$K$238:$P$238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AE7-405C-BBA7-F34830CB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0960"/>
        <c:axId val="94682496"/>
      </c:barChart>
      <c:catAx>
        <c:axId val="946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682496"/>
        <c:crosses val="autoZero"/>
        <c:auto val="1"/>
        <c:lblAlgn val="ctr"/>
        <c:lblOffset val="100"/>
        <c:noMultiLvlLbl val="0"/>
      </c:catAx>
      <c:valAx>
        <c:axId val="9468249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9468096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I$6" fmlaRange="$J$7:$J$7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chart" Target="../charts/chart3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2" Type="http://schemas.openxmlformats.org/officeDocument/2006/relationships/chart" Target="../charts/chart2.xml"/><Relationship Id="rId16" Type="http://schemas.openxmlformats.org/officeDocument/2006/relationships/image" Target="../media/image5.png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5" Type="http://schemas.openxmlformats.org/officeDocument/2006/relationships/chart" Target="../charts/chart5.xml"/><Relationship Id="rId15" Type="http://schemas.openxmlformats.org/officeDocument/2006/relationships/image" Target="../media/image4.png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10" Type="http://schemas.openxmlformats.org/officeDocument/2006/relationships/chart" Target="../charts/chart10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88635</xdr:rowOff>
    </xdr:from>
    <xdr:to>
      <xdr:col>1</xdr:col>
      <xdr:colOff>2571750</xdr:colOff>
      <xdr:row>2</xdr:row>
      <xdr:rowOff>161453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88635"/>
          <a:ext cx="2764896" cy="713374"/>
        </a:xfrm>
        <a:prstGeom prst="rect">
          <a:avLst/>
        </a:prstGeom>
      </xdr:spPr>
    </xdr:pic>
    <xdr:clientData/>
  </xdr:twoCellAnchor>
  <xdr:twoCellAnchor editAs="oneCell">
    <xdr:from>
      <xdr:col>23</xdr:col>
      <xdr:colOff>56886</xdr:colOff>
      <xdr:row>0</xdr:row>
      <xdr:rowOff>108668</xdr:rowOff>
    </xdr:from>
    <xdr:to>
      <xdr:col>23</xdr:col>
      <xdr:colOff>838540</xdr:colOff>
      <xdr:row>2</xdr:row>
      <xdr:rowOff>116089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8886" y="108668"/>
          <a:ext cx="781654" cy="650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2809875</xdr:colOff>
          <xdr:row>7</xdr:row>
          <xdr:rowOff>28575</xdr:rowOff>
        </xdr:from>
        <xdr:to>
          <xdr:col>5</xdr:col>
          <xdr:colOff>5753100</xdr:colOff>
          <xdr:row>8</xdr:row>
          <xdr:rowOff>123825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 editAs="oneCell">
    <xdr:from>
      <xdr:col>24</xdr:col>
      <xdr:colOff>500063</xdr:colOff>
      <xdr:row>8</xdr:row>
      <xdr:rowOff>138111</xdr:rowOff>
    </xdr:from>
    <xdr:to>
      <xdr:col>29</xdr:col>
      <xdr:colOff>385763</xdr:colOff>
      <xdr:row>12</xdr:row>
      <xdr:rowOff>50355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6188" y="2071686"/>
          <a:ext cx="2933700" cy="750444"/>
        </a:xfrm>
        <a:prstGeom prst="rect">
          <a:avLst/>
        </a:prstGeom>
      </xdr:spPr>
    </xdr:pic>
    <xdr:clientData/>
  </xdr:twoCellAnchor>
  <xdr:twoCellAnchor editAs="oneCell">
    <xdr:from>
      <xdr:col>5</xdr:col>
      <xdr:colOff>5584530</xdr:colOff>
      <xdr:row>9</xdr:row>
      <xdr:rowOff>124618</xdr:rowOff>
    </xdr:from>
    <xdr:to>
      <xdr:col>5</xdr:col>
      <xdr:colOff>6266655</xdr:colOff>
      <xdr:row>13</xdr:row>
      <xdr:rowOff>4535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843" y="2267743"/>
          <a:ext cx="682125" cy="726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40483</xdr:rowOff>
    </xdr:from>
    <xdr:to>
      <xdr:col>1</xdr:col>
      <xdr:colOff>6648451</xdr:colOff>
      <xdr:row>0</xdr:row>
      <xdr:rowOff>428743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40483"/>
          <a:ext cx="381000" cy="388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8</xdr:row>
      <xdr:rowOff>207168</xdr:rowOff>
    </xdr:from>
    <xdr:to>
      <xdr:col>16</xdr:col>
      <xdr:colOff>4762</xdr:colOff>
      <xdr:row>19</xdr:row>
      <xdr:rowOff>154781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186</xdr:row>
      <xdr:rowOff>4762</xdr:rowOff>
    </xdr:from>
    <xdr:to>
      <xdr:col>8</xdr:col>
      <xdr:colOff>9525</xdr:colOff>
      <xdr:row>196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186</xdr:row>
      <xdr:rowOff>4761</xdr:rowOff>
    </xdr:from>
    <xdr:to>
      <xdr:col>15</xdr:col>
      <xdr:colOff>600074</xdr:colOff>
      <xdr:row>196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600074</xdr:colOff>
      <xdr:row>203</xdr:row>
      <xdr:rowOff>159543</xdr:rowOff>
    </xdr:from>
    <xdr:to>
      <xdr:col>8</xdr:col>
      <xdr:colOff>2380</xdr:colOff>
      <xdr:row>214</xdr:row>
      <xdr:rowOff>111919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</xdr:colOff>
      <xdr:row>203</xdr:row>
      <xdr:rowOff>171449</xdr:rowOff>
    </xdr:from>
    <xdr:to>
      <xdr:col>16</xdr:col>
      <xdr:colOff>4763</xdr:colOff>
      <xdr:row>214</xdr:row>
      <xdr:rowOff>166688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609599</xdr:colOff>
      <xdr:row>222</xdr:row>
      <xdr:rowOff>14287</xdr:rowOff>
    </xdr:from>
    <xdr:to>
      <xdr:col>7</xdr:col>
      <xdr:colOff>600074</xdr:colOff>
      <xdr:row>232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</xdr:colOff>
      <xdr:row>222</xdr:row>
      <xdr:rowOff>4762</xdr:rowOff>
    </xdr:from>
    <xdr:to>
      <xdr:col>15</xdr:col>
      <xdr:colOff>600075</xdr:colOff>
      <xdr:row>232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504825</xdr:colOff>
      <xdr:row>240</xdr:row>
      <xdr:rowOff>10203</xdr:rowOff>
    </xdr:from>
    <xdr:to>
      <xdr:col>7</xdr:col>
      <xdr:colOff>557893</xdr:colOff>
      <xdr:row>250</xdr:row>
      <xdr:rowOff>167366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19050</xdr:colOff>
      <xdr:row>240</xdr:row>
      <xdr:rowOff>14287</xdr:rowOff>
    </xdr:from>
    <xdr:to>
      <xdr:col>16</xdr:col>
      <xdr:colOff>0</xdr:colOff>
      <xdr:row>250</xdr:row>
      <xdr:rowOff>171450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553810</xdr:colOff>
      <xdr:row>258</xdr:row>
      <xdr:rowOff>10205</xdr:rowOff>
    </xdr:from>
    <xdr:to>
      <xdr:col>7</xdr:col>
      <xdr:colOff>585107</xdr:colOff>
      <xdr:row>268</xdr:row>
      <xdr:rowOff>167368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19050</xdr:colOff>
      <xdr:row>275</xdr:row>
      <xdr:rowOff>185737</xdr:rowOff>
    </xdr:from>
    <xdr:to>
      <xdr:col>7</xdr:col>
      <xdr:colOff>600075</xdr:colOff>
      <xdr:row>286</xdr:row>
      <xdr:rowOff>161925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276</xdr:row>
      <xdr:rowOff>14286</xdr:rowOff>
    </xdr:from>
    <xdr:to>
      <xdr:col>16</xdr:col>
      <xdr:colOff>0</xdr:colOff>
      <xdr:row>286</xdr:row>
      <xdr:rowOff>171450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33338</xdr:colOff>
      <xdr:row>293</xdr:row>
      <xdr:rowOff>138111</xdr:rowOff>
    </xdr:from>
    <xdr:to>
      <xdr:col>7</xdr:col>
      <xdr:colOff>604838</xdr:colOff>
      <xdr:row>304</xdr:row>
      <xdr:rowOff>166686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602456</xdr:colOff>
      <xdr:row>293</xdr:row>
      <xdr:rowOff>126205</xdr:rowOff>
    </xdr:from>
    <xdr:to>
      <xdr:col>15</xdr:col>
      <xdr:colOff>602456</xdr:colOff>
      <xdr:row>304</xdr:row>
      <xdr:rowOff>178593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54768</xdr:colOff>
      <xdr:row>0</xdr:row>
      <xdr:rowOff>107155</xdr:rowOff>
    </xdr:from>
    <xdr:to>
      <xdr:col>3</xdr:col>
      <xdr:colOff>58183</xdr:colOff>
      <xdr:row>3</xdr:row>
      <xdr:rowOff>52386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" y="107155"/>
          <a:ext cx="2158446" cy="552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150697</xdr:colOff>
      <xdr:row>0</xdr:row>
      <xdr:rowOff>179955</xdr:rowOff>
    </xdr:from>
    <xdr:to>
      <xdr:col>16</xdr:col>
      <xdr:colOff>33289</xdr:colOff>
      <xdr:row>3</xdr:row>
      <xdr:rowOff>121103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0697" y="179955"/>
          <a:ext cx="535734" cy="553469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8</xdr:row>
      <xdr:rowOff>182166</xdr:rowOff>
    </xdr:from>
    <xdr:to>
      <xdr:col>8</xdr:col>
      <xdr:colOff>11905</xdr:colOff>
      <xdr:row>19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602456</xdr:colOff>
      <xdr:row>311</xdr:row>
      <xdr:rowOff>126205</xdr:rowOff>
    </xdr:from>
    <xdr:to>
      <xdr:col>7</xdr:col>
      <xdr:colOff>602456</xdr:colOff>
      <xdr:row>322</xdr:row>
      <xdr:rowOff>178593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4762</xdr:colOff>
      <xdr:row>43</xdr:row>
      <xdr:rowOff>207168</xdr:rowOff>
    </xdr:from>
    <xdr:to>
      <xdr:col>16</xdr:col>
      <xdr:colOff>4762</xdr:colOff>
      <xdr:row>54</xdr:row>
      <xdr:rowOff>154781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35718</xdr:colOff>
      <xdr:row>43</xdr:row>
      <xdr:rowOff>182166</xdr:rowOff>
    </xdr:from>
    <xdr:to>
      <xdr:col>8</xdr:col>
      <xdr:colOff>11905</xdr:colOff>
      <xdr:row>54</xdr:row>
      <xdr:rowOff>142875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19050</xdr:colOff>
      <xdr:row>168</xdr:row>
      <xdr:rowOff>0</xdr:rowOff>
    </xdr:from>
    <xdr:to>
      <xdr:col>8</xdr:col>
      <xdr:colOff>0</xdr:colOff>
      <xdr:row>178</xdr:row>
      <xdr:rowOff>161925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19049</xdr:colOff>
      <xdr:row>168</xdr:row>
      <xdr:rowOff>33337</xdr:rowOff>
    </xdr:from>
    <xdr:to>
      <xdr:col>15</xdr:col>
      <xdr:colOff>581024</xdr:colOff>
      <xdr:row>178</xdr:row>
      <xdr:rowOff>152400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619125</xdr:colOff>
      <xdr:row>37</xdr:row>
      <xdr:rowOff>175022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23812</xdr:colOff>
      <xdr:row>26</xdr:row>
      <xdr:rowOff>214311</xdr:rowOff>
    </xdr:from>
    <xdr:to>
      <xdr:col>16</xdr:col>
      <xdr:colOff>0</xdr:colOff>
      <xdr:row>37</xdr:row>
      <xdr:rowOff>175020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175021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175021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7</xdr:col>
      <xdr:colOff>619125</xdr:colOff>
      <xdr:row>89</xdr:row>
      <xdr:rowOff>175021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0</xdr:colOff>
      <xdr:row>78</xdr:row>
      <xdr:rowOff>190501</xdr:rowOff>
    </xdr:from>
    <xdr:to>
      <xdr:col>15</xdr:col>
      <xdr:colOff>631031</xdr:colOff>
      <xdr:row>89</xdr:row>
      <xdr:rowOff>151209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175021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0</xdr:colOff>
      <xdr:row>97</xdr:row>
      <xdr:rowOff>0</xdr:rowOff>
    </xdr:from>
    <xdr:to>
      <xdr:col>15</xdr:col>
      <xdr:colOff>619125</xdr:colOff>
      <xdr:row>107</xdr:row>
      <xdr:rowOff>175021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619125</xdr:colOff>
      <xdr:row>124</xdr:row>
      <xdr:rowOff>175021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0</xdr:colOff>
      <xdr:row>114</xdr:row>
      <xdr:rowOff>0</xdr:rowOff>
    </xdr:from>
    <xdr:to>
      <xdr:col>15</xdr:col>
      <xdr:colOff>619125</xdr:colOff>
      <xdr:row>124</xdr:row>
      <xdr:rowOff>175021</xdr:rowOff>
    </xdr:to>
    <xdr:graphicFrame macro="">
      <xdr:nvGraphicFramePr>
        <xdr:cNvPr id="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619125</xdr:colOff>
      <xdr:row>142</xdr:row>
      <xdr:rowOff>175021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0</xdr:colOff>
      <xdr:row>132</xdr:row>
      <xdr:rowOff>0</xdr:rowOff>
    </xdr:from>
    <xdr:to>
      <xdr:col>15</xdr:col>
      <xdr:colOff>619125</xdr:colOff>
      <xdr:row>142</xdr:row>
      <xdr:rowOff>175021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619125</xdr:colOff>
      <xdr:row>160</xdr:row>
      <xdr:rowOff>175021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showGridLines="0" zoomScale="80" zoomScaleNormal="80" workbookViewId="0">
      <selection activeCell="H13" sqref="H13"/>
    </sheetView>
  </sheetViews>
  <sheetFormatPr defaultColWidth="9.140625" defaultRowHeight="15.75" zeroHeight="1"/>
  <cols>
    <col min="1" max="1" width="5" style="3" customWidth="1"/>
    <col min="2" max="2" width="39.5703125" style="3" customWidth="1"/>
    <col min="3" max="3" width="26.28515625" style="3" customWidth="1"/>
    <col min="4" max="4" width="11.42578125" style="79" customWidth="1"/>
    <col min="5" max="5" width="14.85546875" style="3" customWidth="1"/>
    <col min="6" max="18" width="12.85546875" style="3" customWidth="1"/>
    <col min="19" max="19" width="17.28515625" style="3" customWidth="1"/>
    <col min="20" max="20" width="14.42578125" style="3" customWidth="1"/>
    <col min="21" max="23" width="16.85546875" style="3" customWidth="1"/>
    <col min="24" max="24" width="14.28515625" style="3" customWidth="1"/>
    <col min="25" max="27" width="6.42578125" style="3" hidden="1" customWidth="1"/>
    <col min="28" max="28" width="18.28515625" style="79" hidden="1" customWidth="1"/>
    <col min="29" max="29" width="5.42578125" style="3" customWidth="1"/>
    <col min="30" max="30" width="2.28515625" style="3" hidden="1" customWidth="1"/>
    <col min="31" max="31" width="2.42578125" style="3" hidden="1" customWidth="1"/>
    <col min="32" max="32" width="0" style="3" hidden="1" customWidth="1"/>
    <col min="33" max="16384" width="9.140625" style="3"/>
  </cols>
  <sheetData>
    <row r="1" spans="1:31" s="15" customFormat="1" ht="25.5" customHeight="1">
      <c r="A1" s="35"/>
      <c r="B1" s="36"/>
      <c r="C1" s="37" t="s">
        <v>17</v>
      </c>
      <c r="D1" s="103" t="s">
        <v>37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36"/>
      <c r="U1" s="36"/>
      <c r="V1" s="35"/>
      <c r="W1" s="36"/>
      <c r="X1" s="36"/>
      <c r="Y1" s="36"/>
      <c r="Z1" s="36"/>
      <c r="AA1" s="36"/>
      <c r="AB1" s="80"/>
    </row>
    <row r="2" spans="1:31" s="15" customFormat="1" ht="25.5" customHeight="1">
      <c r="A2" s="35"/>
      <c r="B2" s="36"/>
      <c r="C2" s="37" t="s">
        <v>18</v>
      </c>
      <c r="D2" s="103" t="s">
        <v>38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36"/>
      <c r="U2" s="36"/>
      <c r="V2" s="35"/>
      <c r="W2" s="36"/>
      <c r="X2" s="36"/>
      <c r="Y2" s="36"/>
      <c r="Z2" s="36"/>
      <c r="AA2" s="36"/>
      <c r="AB2" s="80"/>
    </row>
    <row r="3" spans="1:31" s="15" customFormat="1" ht="25.5" customHeight="1">
      <c r="A3" s="35"/>
      <c r="B3" s="38"/>
      <c r="C3" s="37" t="s">
        <v>1</v>
      </c>
      <c r="D3" s="103" t="s">
        <v>39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38"/>
      <c r="U3" s="38"/>
      <c r="V3" s="35"/>
      <c r="W3" s="38"/>
      <c r="X3" s="38"/>
      <c r="Y3" s="38"/>
      <c r="Z3" s="38"/>
      <c r="AA3" s="38"/>
      <c r="AB3" s="81"/>
    </row>
    <row r="4" spans="1:31" s="15" customFormat="1" ht="25.5" customHeight="1">
      <c r="A4" s="35"/>
      <c r="B4" s="36"/>
      <c r="C4" s="37" t="s">
        <v>19</v>
      </c>
      <c r="D4" s="103" t="s">
        <v>103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 t="s">
        <v>40</v>
      </c>
      <c r="T4" s="36"/>
      <c r="U4" s="36"/>
      <c r="V4" s="35"/>
      <c r="W4" s="36"/>
      <c r="X4" s="36"/>
      <c r="Y4" s="36"/>
      <c r="Z4" s="36"/>
      <c r="AA4" s="36"/>
      <c r="AB4" s="80"/>
    </row>
    <row r="5" spans="1:31" ht="15.95" customHeight="1">
      <c r="A5" s="22"/>
      <c r="B5" s="22"/>
      <c r="C5" s="22"/>
      <c r="D5" s="76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76"/>
    </row>
    <row r="6" spans="1:31" s="18" customFormat="1" ht="20.100000000000001" customHeight="1">
      <c r="A6" s="24" t="s">
        <v>32</v>
      </c>
      <c r="B6" s="22"/>
      <c r="C6" s="74" t="s">
        <v>10</v>
      </c>
      <c r="D6" s="24" t="s">
        <v>102</v>
      </c>
      <c r="E6" s="22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3"/>
      <c r="AA6" s="23"/>
      <c r="AB6" s="82"/>
    </row>
    <row r="7" spans="1:31" s="18" customFormat="1" ht="20.100000000000001" customHeight="1">
      <c r="A7" s="23" t="s">
        <v>132</v>
      </c>
      <c r="B7" s="24"/>
      <c r="C7" s="74" t="s">
        <v>11</v>
      </c>
      <c r="D7" s="24" t="s">
        <v>36</v>
      </c>
      <c r="E7" s="22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3"/>
      <c r="AA7" s="23"/>
      <c r="AB7" s="82"/>
    </row>
    <row r="8" spans="1:31" s="18" customFormat="1" ht="20.100000000000001" customHeight="1">
      <c r="A8" s="23"/>
      <c r="B8" s="24"/>
      <c r="C8" s="23"/>
      <c r="D8" s="24"/>
      <c r="E8" s="82"/>
      <c r="F8" s="160"/>
      <c r="G8" s="82"/>
      <c r="H8" s="160"/>
      <c r="I8" s="82"/>
      <c r="J8" s="160"/>
      <c r="K8" s="82"/>
      <c r="L8" s="160"/>
      <c r="M8" s="82"/>
      <c r="N8" s="160"/>
      <c r="O8" s="82"/>
      <c r="P8" s="160"/>
      <c r="Q8" s="82"/>
      <c r="R8" s="160"/>
      <c r="S8" s="82"/>
      <c r="T8" s="160"/>
      <c r="U8" s="82"/>
      <c r="V8" s="160"/>
      <c r="W8" s="82"/>
      <c r="X8" s="160"/>
      <c r="Y8" s="82"/>
      <c r="Z8" s="160"/>
      <c r="AA8" s="82"/>
      <c r="AB8" s="160"/>
    </row>
    <row r="9" spans="1:31" s="18" customFormat="1" ht="15.75" customHeight="1">
      <c r="A9" s="170" t="s">
        <v>7</v>
      </c>
      <c r="B9" s="170" t="s">
        <v>8</v>
      </c>
      <c r="C9" s="171" t="s">
        <v>29</v>
      </c>
      <c r="D9" s="170" t="s">
        <v>0</v>
      </c>
      <c r="E9" s="172" t="s">
        <v>111</v>
      </c>
      <c r="F9" s="173"/>
      <c r="G9" s="181" t="s">
        <v>112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3"/>
      <c r="U9" s="187" t="s">
        <v>128</v>
      </c>
      <c r="V9" s="188"/>
      <c r="W9" s="188"/>
      <c r="X9" s="189"/>
      <c r="Y9" s="148"/>
      <c r="Z9" s="148"/>
      <c r="AA9" s="149"/>
      <c r="AB9" s="178" t="s">
        <v>33</v>
      </c>
    </row>
    <row r="10" spans="1:31" s="18" customFormat="1" ht="32.25" customHeight="1">
      <c r="A10" s="170"/>
      <c r="B10" s="170"/>
      <c r="C10" s="171"/>
      <c r="D10" s="170"/>
      <c r="E10" s="174"/>
      <c r="F10" s="175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6"/>
      <c r="U10" s="190"/>
      <c r="V10" s="191"/>
      <c r="W10" s="191"/>
      <c r="X10" s="192"/>
      <c r="Y10" s="150"/>
      <c r="Z10" s="150"/>
      <c r="AA10" s="151"/>
      <c r="AB10" s="179"/>
    </row>
    <row r="11" spans="1:31" ht="48" customHeight="1">
      <c r="A11" s="170"/>
      <c r="B11" s="170"/>
      <c r="C11" s="171"/>
      <c r="D11" s="170"/>
      <c r="E11" s="152" t="s">
        <v>113</v>
      </c>
      <c r="F11" s="153" t="s">
        <v>127</v>
      </c>
      <c r="G11" s="152" t="s">
        <v>114</v>
      </c>
      <c r="H11" s="152" t="s">
        <v>115</v>
      </c>
      <c r="I11" s="152" t="s">
        <v>116</v>
      </c>
      <c r="J11" s="152" t="s">
        <v>117</v>
      </c>
      <c r="K11" s="152" t="s">
        <v>118</v>
      </c>
      <c r="L11" s="152" t="s">
        <v>119</v>
      </c>
      <c r="M11" s="152" t="s">
        <v>120</v>
      </c>
      <c r="N11" s="152" t="s">
        <v>121</v>
      </c>
      <c r="O11" s="152" t="s">
        <v>122</v>
      </c>
      <c r="P11" s="152" t="s">
        <v>123</v>
      </c>
      <c r="Q11" s="152" t="s">
        <v>124</v>
      </c>
      <c r="R11" s="152" t="s">
        <v>125</v>
      </c>
      <c r="S11" s="152" t="s">
        <v>126</v>
      </c>
      <c r="T11" s="153" t="s">
        <v>127</v>
      </c>
      <c r="U11" s="152" t="s">
        <v>129</v>
      </c>
      <c r="V11" s="152" t="s">
        <v>130</v>
      </c>
      <c r="W11" s="152" t="s">
        <v>131</v>
      </c>
      <c r="X11" s="153" t="s">
        <v>127</v>
      </c>
      <c r="Y11" s="111" t="s">
        <v>98</v>
      </c>
      <c r="Z11" s="111" t="s">
        <v>99</v>
      </c>
      <c r="AA11" s="111" t="s">
        <v>100</v>
      </c>
      <c r="AB11" s="180"/>
    </row>
    <row r="12" spans="1:31" s="18" customFormat="1" ht="24.95" customHeight="1">
      <c r="A12" s="16">
        <v>1</v>
      </c>
      <c r="B12" s="17" t="s">
        <v>45</v>
      </c>
      <c r="C12" s="59">
        <v>40307162521</v>
      </c>
      <c r="D12" s="60" t="str">
        <f>IF(C12="","",VLOOKUP(VALUE(RIGHT(C12)),$AD$12:$AE$18,2))</f>
        <v>L</v>
      </c>
      <c r="E12" s="16">
        <v>1</v>
      </c>
      <c r="F12" s="16">
        <v>4</v>
      </c>
      <c r="G12" s="16">
        <v>1</v>
      </c>
      <c r="H12" s="16">
        <v>1</v>
      </c>
      <c r="I12" s="16">
        <v>1</v>
      </c>
      <c r="J12" s="16">
        <v>6</v>
      </c>
      <c r="K12" s="16">
        <v>6</v>
      </c>
      <c r="L12" s="16">
        <v>3</v>
      </c>
      <c r="M12" s="16">
        <v>3</v>
      </c>
      <c r="N12" s="16">
        <v>3</v>
      </c>
      <c r="O12" s="16">
        <v>3</v>
      </c>
      <c r="P12" s="16">
        <v>3</v>
      </c>
      <c r="Q12" s="16">
        <v>3</v>
      </c>
      <c r="R12" s="16">
        <v>3</v>
      </c>
      <c r="S12" s="16">
        <v>3</v>
      </c>
      <c r="T12" s="16">
        <v>5</v>
      </c>
      <c r="U12" s="16">
        <v>3</v>
      </c>
      <c r="V12" s="16">
        <v>3</v>
      </c>
      <c r="W12" s="16">
        <v>3</v>
      </c>
      <c r="X12" s="16">
        <v>5</v>
      </c>
      <c r="Y12" s="16"/>
      <c r="Z12" s="16"/>
      <c r="AA12" s="16"/>
      <c r="AB12" s="16">
        <v>4</v>
      </c>
      <c r="AD12" s="58">
        <v>0</v>
      </c>
      <c r="AE12" s="58" t="s">
        <v>14</v>
      </c>
    </row>
    <row r="13" spans="1:31" s="18" customFormat="1" ht="24.95" customHeight="1">
      <c r="A13" s="16">
        <v>2</v>
      </c>
      <c r="B13" s="17" t="s">
        <v>46</v>
      </c>
      <c r="C13" s="59">
        <v>40307162522</v>
      </c>
      <c r="D13" s="60" t="str">
        <f t="shared" ref="D13:D65" si="0">IF(C13="","",VLOOKUP(VALUE(RIGHT(C13)),$AD$12:$AE$18,2))</f>
        <v>P</v>
      </c>
      <c r="E13" s="16">
        <v>2</v>
      </c>
      <c r="F13" s="16">
        <v>4</v>
      </c>
      <c r="G13" s="16">
        <v>2</v>
      </c>
      <c r="H13" s="16">
        <v>2</v>
      </c>
      <c r="I13" s="16">
        <v>2</v>
      </c>
      <c r="J13" s="16">
        <v>6</v>
      </c>
      <c r="K13" s="16">
        <v>3</v>
      </c>
      <c r="L13" s="16">
        <v>3</v>
      </c>
      <c r="M13" s="16">
        <v>3</v>
      </c>
      <c r="N13" s="16">
        <v>3</v>
      </c>
      <c r="O13" s="16">
        <v>3</v>
      </c>
      <c r="P13" s="16">
        <v>3</v>
      </c>
      <c r="Q13" s="16">
        <v>3</v>
      </c>
      <c r="R13" s="16">
        <v>3</v>
      </c>
      <c r="S13" s="16">
        <v>3</v>
      </c>
      <c r="T13" s="16">
        <v>3</v>
      </c>
      <c r="U13" s="16">
        <v>3</v>
      </c>
      <c r="V13" s="16">
        <v>3</v>
      </c>
      <c r="W13" s="16">
        <v>3</v>
      </c>
      <c r="X13" s="16">
        <v>3</v>
      </c>
      <c r="Y13" s="16"/>
      <c r="Z13" s="16"/>
      <c r="AA13" s="16"/>
      <c r="AB13" s="16">
        <v>4</v>
      </c>
      <c r="AD13" s="58">
        <v>1</v>
      </c>
      <c r="AE13" s="58" t="s">
        <v>9</v>
      </c>
    </row>
    <row r="14" spans="1:31" s="18" customFormat="1" ht="24.95" customHeight="1">
      <c r="A14" s="16">
        <v>3</v>
      </c>
      <c r="B14" s="17" t="s">
        <v>47</v>
      </c>
      <c r="C14" s="59">
        <v>40307162523</v>
      </c>
      <c r="D14" s="60" t="str">
        <f t="shared" si="0"/>
        <v>L</v>
      </c>
      <c r="E14" s="16">
        <v>3</v>
      </c>
      <c r="F14" s="16">
        <v>4</v>
      </c>
      <c r="G14" s="16">
        <v>3</v>
      </c>
      <c r="H14" s="16">
        <v>3</v>
      </c>
      <c r="I14" s="16">
        <v>3</v>
      </c>
      <c r="J14" s="16">
        <v>6</v>
      </c>
      <c r="K14" s="16">
        <v>3</v>
      </c>
      <c r="L14" s="16">
        <v>3</v>
      </c>
      <c r="M14" s="16">
        <v>3</v>
      </c>
      <c r="N14" s="16">
        <v>3</v>
      </c>
      <c r="O14" s="16">
        <v>3</v>
      </c>
      <c r="P14" s="16">
        <v>3</v>
      </c>
      <c r="Q14" s="16">
        <v>3</v>
      </c>
      <c r="R14" s="16">
        <v>3</v>
      </c>
      <c r="S14" s="16">
        <v>3</v>
      </c>
      <c r="T14" s="16">
        <v>3</v>
      </c>
      <c r="U14" s="16">
        <v>3</v>
      </c>
      <c r="V14" s="16">
        <v>3</v>
      </c>
      <c r="W14" s="16">
        <v>3</v>
      </c>
      <c r="X14" s="16">
        <v>3</v>
      </c>
      <c r="Y14" s="16"/>
      <c r="Z14" s="16"/>
      <c r="AA14" s="16"/>
      <c r="AB14" s="16">
        <v>4</v>
      </c>
      <c r="AD14" s="58">
        <v>2</v>
      </c>
      <c r="AE14" s="58" t="s">
        <v>14</v>
      </c>
    </row>
    <row r="15" spans="1:31" s="18" customFormat="1" ht="24.95" customHeight="1">
      <c r="A15" s="16">
        <v>4</v>
      </c>
      <c r="B15" s="17" t="s">
        <v>48</v>
      </c>
      <c r="C15" s="59">
        <v>40307162524</v>
      </c>
      <c r="D15" s="60" t="str">
        <f t="shared" si="0"/>
        <v>P</v>
      </c>
      <c r="E15" s="16">
        <v>4</v>
      </c>
      <c r="F15" s="16">
        <v>4</v>
      </c>
      <c r="G15" s="16">
        <v>4</v>
      </c>
      <c r="H15" s="16">
        <v>4</v>
      </c>
      <c r="I15" s="16">
        <v>4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6">
        <v>3</v>
      </c>
      <c r="P15" s="16">
        <v>3</v>
      </c>
      <c r="Q15" s="16">
        <v>3</v>
      </c>
      <c r="R15" s="16">
        <v>3</v>
      </c>
      <c r="S15" s="16">
        <v>3</v>
      </c>
      <c r="T15" s="16">
        <v>3</v>
      </c>
      <c r="U15" s="16">
        <v>3</v>
      </c>
      <c r="V15" s="16">
        <v>3</v>
      </c>
      <c r="W15" s="16">
        <v>3</v>
      </c>
      <c r="X15" s="16">
        <v>3</v>
      </c>
      <c r="Y15" s="16"/>
      <c r="Z15" s="16"/>
      <c r="AA15" s="16"/>
      <c r="AB15" s="16">
        <v>4</v>
      </c>
      <c r="AD15" s="58">
        <v>3</v>
      </c>
      <c r="AE15" s="58" t="s">
        <v>9</v>
      </c>
    </row>
    <row r="16" spans="1:31" s="18" customFormat="1" ht="24.95" customHeight="1">
      <c r="A16" s="16">
        <v>5</v>
      </c>
      <c r="B16" s="17" t="s">
        <v>49</v>
      </c>
      <c r="C16" s="59">
        <v>40307162525</v>
      </c>
      <c r="D16" s="60" t="str">
        <f t="shared" si="0"/>
        <v>L</v>
      </c>
      <c r="E16" s="16">
        <v>5</v>
      </c>
      <c r="F16" s="16">
        <v>4</v>
      </c>
      <c r="G16" s="16">
        <v>5</v>
      </c>
      <c r="H16" s="16">
        <v>5</v>
      </c>
      <c r="I16" s="16">
        <v>5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6">
        <v>3</v>
      </c>
      <c r="P16" s="16">
        <v>3</v>
      </c>
      <c r="Q16" s="16">
        <v>3</v>
      </c>
      <c r="R16" s="16">
        <v>3</v>
      </c>
      <c r="S16" s="16">
        <v>3</v>
      </c>
      <c r="T16" s="16">
        <v>3</v>
      </c>
      <c r="U16" s="16">
        <v>3</v>
      </c>
      <c r="V16" s="16">
        <v>3</v>
      </c>
      <c r="W16" s="16">
        <v>3</v>
      </c>
      <c r="X16" s="16">
        <v>3</v>
      </c>
      <c r="Y16" s="16"/>
      <c r="Z16" s="16"/>
      <c r="AA16" s="16"/>
      <c r="AB16" s="16">
        <v>4</v>
      </c>
      <c r="AD16" s="58">
        <v>4</v>
      </c>
      <c r="AE16" s="58" t="s">
        <v>14</v>
      </c>
    </row>
    <row r="17" spans="1:33" s="18" customFormat="1" ht="24.95" customHeight="1">
      <c r="A17" s="16">
        <v>6</v>
      </c>
      <c r="B17" s="17" t="s">
        <v>50</v>
      </c>
      <c r="C17" s="59">
        <v>40307162526</v>
      </c>
      <c r="D17" s="60" t="str">
        <f t="shared" si="0"/>
        <v>P</v>
      </c>
      <c r="E17" s="16">
        <v>6</v>
      </c>
      <c r="F17" s="16">
        <v>4</v>
      </c>
      <c r="G17" s="16">
        <v>6</v>
      </c>
      <c r="H17" s="16">
        <v>6</v>
      </c>
      <c r="I17" s="16">
        <v>6</v>
      </c>
      <c r="J17" s="16">
        <v>3</v>
      </c>
      <c r="K17" s="16">
        <v>3</v>
      </c>
      <c r="L17" s="16">
        <v>3</v>
      </c>
      <c r="M17" s="16">
        <v>3</v>
      </c>
      <c r="N17" s="16">
        <v>3</v>
      </c>
      <c r="O17" s="16">
        <v>3</v>
      </c>
      <c r="P17" s="16">
        <v>3</v>
      </c>
      <c r="Q17" s="16">
        <v>3</v>
      </c>
      <c r="R17" s="16">
        <v>3</v>
      </c>
      <c r="S17" s="16">
        <v>3</v>
      </c>
      <c r="T17" s="16">
        <v>3</v>
      </c>
      <c r="U17" s="16">
        <v>3</v>
      </c>
      <c r="V17" s="16">
        <v>3</v>
      </c>
      <c r="W17" s="16">
        <v>3</v>
      </c>
      <c r="X17" s="16">
        <v>3</v>
      </c>
      <c r="Y17" s="16"/>
      <c r="Z17" s="16"/>
      <c r="AA17" s="16"/>
      <c r="AB17" s="16">
        <v>4</v>
      </c>
      <c r="AD17" s="58">
        <v>5</v>
      </c>
      <c r="AE17" s="58" t="s">
        <v>9</v>
      </c>
    </row>
    <row r="18" spans="1:33" s="18" customFormat="1" ht="24.95" customHeight="1">
      <c r="A18" s="16">
        <v>7</v>
      </c>
      <c r="B18" s="17" t="s">
        <v>51</v>
      </c>
      <c r="C18" s="59">
        <v>40307162527</v>
      </c>
      <c r="D18" s="60" t="str">
        <f t="shared" si="0"/>
        <v>P</v>
      </c>
      <c r="E18" s="16">
        <v>4</v>
      </c>
      <c r="F18" s="16">
        <v>4</v>
      </c>
      <c r="G18" s="16">
        <v>3</v>
      </c>
      <c r="H18" s="16">
        <v>3</v>
      </c>
      <c r="I18" s="16">
        <v>3</v>
      </c>
      <c r="J18" s="16">
        <v>3</v>
      </c>
      <c r="K18" s="16">
        <v>3</v>
      </c>
      <c r="L18" s="16">
        <v>3</v>
      </c>
      <c r="M18" s="16">
        <v>3</v>
      </c>
      <c r="N18" s="16">
        <v>3</v>
      </c>
      <c r="O18" s="16">
        <v>3</v>
      </c>
      <c r="P18" s="16">
        <v>3</v>
      </c>
      <c r="Q18" s="16">
        <v>3</v>
      </c>
      <c r="R18" s="16">
        <v>3</v>
      </c>
      <c r="S18" s="16">
        <v>3</v>
      </c>
      <c r="T18" s="16">
        <v>3</v>
      </c>
      <c r="U18" s="16">
        <v>3</v>
      </c>
      <c r="V18" s="16">
        <v>3</v>
      </c>
      <c r="W18" s="16">
        <v>3</v>
      </c>
      <c r="X18" s="16">
        <v>3</v>
      </c>
      <c r="Y18" s="16"/>
      <c r="Z18" s="16"/>
      <c r="AA18" s="16"/>
      <c r="AB18" s="16">
        <v>4</v>
      </c>
      <c r="AD18" s="138">
        <v>6</v>
      </c>
      <c r="AE18" s="138" t="s">
        <v>14</v>
      </c>
    </row>
    <row r="19" spans="1:33" s="18" customFormat="1" ht="24.95" customHeight="1">
      <c r="A19" s="16">
        <v>8</v>
      </c>
      <c r="B19" s="17" t="s">
        <v>52</v>
      </c>
      <c r="C19" s="59">
        <v>40307162528</v>
      </c>
      <c r="D19" s="60" t="str">
        <f t="shared" si="0"/>
        <v>P</v>
      </c>
      <c r="E19" s="16">
        <v>4</v>
      </c>
      <c r="F19" s="16">
        <v>4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6">
        <v>3</v>
      </c>
      <c r="P19" s="16">
        <v>3</v>
      </c>
      <c r="Q19" s="16">
        <v>3</v>
      </c>
      <c r="R19" s="16">
        <v>3</v>
      </c>
      <c r="S19" s="16">
        <v>3</v>
      </c>
      <c r="T19" s="16">
        <v>3</v>
      </c>
      <c r="U19" s="16">
        <v>3</v>
      </c>
      <c r="V19" s="16">
        <v>3</v>
      </c>
      <c r="W19" s="16">
        <v>3</v>
      </c>
      <c r="X19" s="16">
        <v>3</v>
      </c>
      <c r="Y19" s="16"/>
      <c r="Z19" s="16"/>
      <c r="AA19" s="16"/>
      <c r="AB19" s="16">
        <v>4</v>
      </c>
      <c r="AD19" s="139"/>
      <c r="AE19" s="139"/>
      <c r="AF19" s="140"/>
      <c r="AG19" s="140"/>
    </row>
    <row r="20" spans="1:33" s="18" customFormat="1" ht="24.95" customHeight="1">
      <c r="A20" s="16">
        <v>9</v>
      </c>
      <c r="B20" s="17" t="s">
        <v>53</v>
      </c>
      <c r="C20" s="59">
        <v>40307162529</v>
      </c>
      <c r="D20" s="60" t="str">
        <f t="shared" si="0"/>
        <v>P</v>
      </c>
      <c r="E20" s="16">
        <v>4</v>
      </c>
      <c r="F20" s="16">
        <v>4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16">
        <v>3</v>
      </c>
      <c r="N20" s="16">
        <v>3</v>
      </c>
      <c r="O20" s="16">
        <v>3</v>
      </c>
      <c r="P20" s="16">
        <v>3</v>
      </c>
      <c r="Q20" s="16">
        <v>3</v>
      </c>
      <c r="R20" s="16">
        <v>3</v>
      </c>
      <c r="S20" s="16">
        <v>3</v>
      </c>
      <c r="T20" s="16">
        <v>3</v>
      </c>
      <c r="U20" s="16">
        <v>3</v>
      </c>
      <c r="V20" s="16">
        <v>3</v>
      </c>
      <c r="W20" s="16">
        <v>3</v>
      </c>
      <c r="X20" s="16">
        <v>3</v>
      </c>
      <c r="Y20" s="16"/>
      <c r="Z20" s="16"/>
      <c r="AA20" s="16"/>
      <c r="AB20" s="16">
        <v>4</v>
      </c>
      <c r="AD20" s="139"/>
      <c r="AE20" s="139"/>
      <c r="AF20" s="140"/>
      <c r="AG20" s="140"/>
    </row>
    <row r="21" spans="1:33" s="18" customFormat="1" ht="24.95" customHeight="1">
      <c r="A21" s="16">
        <v>10</v>
      </c>
      <c r="B21" s="17" t="s">
        <v>54</v>
      </c>
      <c r="C21" s="59">
        <v>40307162530</v>
      </c>
      <c r="D21" s="60" t="str">
        <f t="shared" si="0"/>
        <v>P</v>
      </c>
      <c r="E21" s="16">
        <v>4</v>
      </c>
      <c r="F21" s="16">
        <v>4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16">
        <v>3</v>
      </c>
      <c r="N21" s="16">
        <v>3</v>
      </c>
      <c r="O21" s="16">
        <v>3</v>
      </c>
      <c r="P21" s="16">
        <v>3</v>
      </c>
      <c r="Q21" s="16">
        <v>3</v>
      </c>
      <c r="R21" s="16">
        <v>3</v>
      </c>
      <c r="S21" s="16">
        <v>3</v>
      </c>
      <c r="T21" s="16">
        <v>3</v>
      </c>
      <c r="U21" s="16">
        <v>3</v>
      </c>
      <c r="V21" s="16">
        <v>3</v>
      </c>
      <c r="W21" s="16">
        <v>3</v>
      </c>
      <c r="X21" s="16">
        <v>3</v>
      </c>
      <c r="Y21" s="16"/>
      <c r="Z21" s="16"/>
      <c r="AA21" s="16"/>
      <c r="AB21" s="16">
        <v>4</v>
      </c>
      <c r="AD21" s="139"/>
      <c r="AE21" s="139"/>
      <c r="AF21" s="140"/>
      <c r="AG21" s="140"/>
    </row>
    <row r="22" spans="1:33" s="18" customFormat="1" ht="24.95" customHeight="1">
      <c r="A22" s="16">
        <v>11</v>
      </c>
      <c r="B22" s="17" t="s">
        <v>55</v>
      </c>
      <c r="C22" s="59">
        <v>40307162531</v>
      </c>
      <c r="D22" s="60" t="str">
        <f t="shared" si="0"/>
        <v>L</v>
      </c>
      <c r="E22" s="16">
        <v>4</v>
      </c>
      <c r="F22" s="16">
        <v>4</v>
      </c>
      <c r="G22" s="16">
        <v>3</v>
      </c>
      <c r="H22" s="16">
        <v>3</v>
      </c>
      <c r="I22" s="16">
        <v>3</v>
      </c>
      <c r="J22" s="16">
        <v>3</v>
      </c>
      <c r="K22" s="16">
        <v>3</v>
      </c>
      <c r="L22" s="16">
        <v>3</v>
      </c>
      <c r="M22" s="16">
        <v>3</v>
      </c>
      <c r="N22" s="16">
        <v>3</v>
      </c>
      <c r="O22" s="16">
        <v>3</v>
      </c>
      <c r="P22" s="16">
        <v>3</v>
      </c>
      <c r="Q22" s="16">
        <v>3</v>
      </c>
      <c r="R22" s="16">
        <v>3</v>
      </c>
      <c r="S22" s="16">
        <v>3</v>
      </c>
      <c r="T22" s="16">
        <v>3</v>
      </c>
      <c r="U22" s="16">
        <v>3</v>
      </c>
      <c r="V22" s="16">
        <v>3</v>
      </c>
      <c r="W22" s="16">
        <v>3</v>
      </c>
      <c r="X22" s="16">
        <v>3</v>
      </c>
      <c r="Y22" s="16"/>
      <c r="Z22" s="16"/>
      <c r="AA22" s="16"/>
      <c r="AB22" s="16">
        <v>4</v>
      </c>
      <c r="AD22" s="139"/>
      <c r="AE22" s="139"/>
      <c r="AF22" s="140"/>
      <c r="AG22" s="140"/>
    </row>
    <row r="23" spans="1:33" s="18" customFormat="1" ht="24.95" customHeight="1">
      <c r="A23" s="16">
        <v>12</v>
      </c>
      <c r="B23" s="17" t="s">
        <v>56</v>
      </c>
      <c r="C23" s="59">
        <v>40307162532</v>
      </c>
      <c r="D23" s="60" t="str">
        <f t="shared" si="0"/>
        <v>P</v>
      </c>
      <c r="E23" s="16">
        <v>4</v>
      </c>
      <c r="F23" s="16">
        <v>4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16">
        <v>3</v>
      </c>
      <c r="N23" s="16">
        <v>3</v>
      </c>
      <c r="O23" s="16">
        <v>3</v>
      </c>
      <c r="P23" s="16">
        <v>3</v>
      </c>
      <c r="Q23" s="16">
        <v>3</v>
      </c>
      <c r="R23" s="16">
        <v>3</v>
      </c>
      <c r="S23" s="16">
        <v>3</v>
      </c>
      <c r="T23" s="16">
        <v>3</v>
      </c>
      <c r="U23" s="16">
        <v>3</v>
      </c>
      <c r="V23" s="16">
        <v>3</v>
      </c>
      <c r="W23" s="16">
        <v>3</v>
      </c>
      <c r="X23" s="16">
        <v>3</v>
      </c>
      <c r="Y23" s="16"/>
      <c r="Z23" s="16"/>
      <c r="AA23" s="16"/>
      <c r="AB23" s="16">
        <v>4</v>
      </c>
      <c r="AD23" s="139"/>
      <c r="AE23" s="139"/>
      <c r="AF23" s="140"/>
      <c r="AG23" s="140"/>
    </row>
    <row r="24" spans="1:33" s="18" customFormat="1" ht="24.95" customHeight="1">
      <c r="A24" s="16">
        <v>13</v>
      </c>
      <c r="B24" s="17" t="s">
        <v>57</v>
      </c>
      <c r="C24" s="59">
        <v>40307162533</v>
      </c>
      <c r="D24" s="60" t="str">
        <f t="shared" si="0"/>
        <v>L</v>
      </c>
      <c r="E24" s="16">
        <v>4</v>
      </c>
      <c r="F24" s="16">
        <v>4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3</v>
      </c>
      <c r="M24" s="16">
        <v>3</v>
      </c>
      <c r="N24" s="16">
        <v>3</v>
      </c>
      <c r="O24" s="16">
        <v>3</v>
      </c>
      <c r="P24" s="16">
        <v>3</v>
      </c>
      <c r="Q24" s="16">
        <v>3</v>
      </c>
      <c r="R24" s="16">
        <v>3</v>
      </c>
      <c r="S24" s="16">
        <v>3</v>
      </c>
      <c r="T24" s="16">
        <v>3</v>
      </c>
      <c r="U24" s="16">
        <v>3</v>
      </c>
      <c r="V24" s="16">
        <v>3</v>
      </c>
      <c r="W24" s="16">
        <v>3</v>
      </c>
      <c r="X24" s="16">
        <v>3</v>
      </c>
      <c r="Y24" s="16"/>
      <c r="Z24" s="16"/>
      <c r="AA24" s="16"/>
      <c r="AB24" s="16">
        <v>4</v>
      </c>
      <c r="AD24" s="139"/>
      <c r="AE24" s="139"/>
    </row>
    <row r="25" spans="1:33" s="18" customFormat="1" ht="24.95" customHeight="1">
      <c r="A25" s="16">
        <v>14</v>
      </c>
      <c r="B25" s="17" t="s">
        <v>58</v>
      </c>
      <c r="C25" s="59">
        <v>40307162534</v>
      </c>
      <c r="D25" s="60" t="str">
        <f t="shared" si="0"/>
        <v>P</v>
      </c>
      <c r="E25" s="16">
        <v>4</v>
      </c>
      <c r="F25" s="16">
        <v>4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6">
        <v>3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16">
        <v>3</v>
      </c>
      <c r="V25" s="16">
        <v>3</v>
      </c>
      <c r="W25" s="16">
        <v>3</v>
      </c>
      <c r="X25" s="16">
        <v>3</v>
      </c>
      <c r="Y25" s="16"/>
      <c r="Z25" s="16"/>
      <c r="AA25" s="16"/>
      <c r="AB25" s="16">
        <v>4</v>
      </c>
      <c r="AD25" s="139"/>
      <c r="AE25" s="139"/>
    </row>
    <row r="26" spans="1:33" s="18" customFormat="1" ht="24.95" customHeight="1">
      <c r="A26" s="16">
        <v>15</v>
      </c>
      <c r="B26" s="17" t="s">
        <v>59</v>
      </c>
      <c r="C26" s="59">
        <v>40307162535</v>
      </c>
      <c r="D26" s="60" t="str">
        <f t="shared" si="0"/>
        <v>L</v>
      </c>
      <c r="E26" s="16">
        <v>4</v>
      </c>
      <c r="F26" s="16">
        <v>4</v>
      </c>
      <c r="G26" s="16">
        <v>3</v>
      </c>
      <c r="H26" s="16">
        <v>3</v>
      </c>
      <c r="I26" s="16">
        <v>3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6">
        <v>3</v>
      </c>
      <c r="P26" s="16">
        <v>3</v>
      </c>
      <c r="Q26" s="16">
        <v>3</v>
      </c>
      <c r="R26" s="16">
        <v>3</v>
      </c>
      <c r="S26" s="16">
        <v>3</v>
      </c>
      <c r="T26" s="16">
        <v>3</v>
      </c>
      <c r="U26" s="16">
        <v>3</v>
      </c>
      <c r="V26" s="16">
        <v>3</v>
      </c>
      <c r="W26" s="16">
        <v>3</v>
      </c>
      <c r="X26" s="16">
        <v>3</v>
      </c>
      <c r="Y26" s="16"/>
      <c r="Z26" s="16"/>
      <c r="AA26" s="16"/>
      <c r="AB26" s="16">
        <v>4</v>
      </c>
      <c r="AD26" s="139"/>
      <c r="AE26" s="139"/>
    </row>
    <row r="27" spans="1:33" s="18" customFormat="1" ht="24.95" customHeight="1">
      <c r="A27" s="16">
        <v>16</v>
      </c>
      <c r="B27" s="17" t="s">
        <v>60</v>
      </c>
      <c r="C27" s="59">
        <v>40307162536</v>
      </c>
      <c r="D27" s="60" t="str">
        <f t="shared" si="0"/>
        <v>P</v>
      </c>
      <c r="E27" s="16">
        <v>4</v>
      </c>
      <c r="F27" s="16">
        <v>4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16">
        <v>3</v>
      </c>
      <c r="V27" s="16">
        <v>3</v>
      </c>
      <c r="W27" s="16">
        <v>3</v>
      </c>
      <c r="X27" s="16">
        <v>3</v>
      </c>
      <c r="Y27" s="16"/>
      <c r="Z27" s="16"/>
      <c r="AA27" s="16"/>
      <c r="AB27" s="16">
        <v>4</v>
      </c>
      <c r="AD27" s="139"/>
      <c r="AE27" s="139"/>
    </row>
    <row r="28" spans="1:33" s="18" customFormat="1" ht="24.95" customHeight="1">
      <c r="A28" s="16">
        <v>17</v>
      </c>
      <c r="B28" s="17" t="s">
        <v>61</v>
      </c>
      <c r="C28" s="59">
        <v>40307162537</v>
      </c>
      <c r="D28" s="60" t="str">
        <f t="shared" si="0"/>
        <v>P</v>
      </c>
      <c r="E28" s="16">
        <v>4</v>
      </c>
      <c r="F28" s="16">
        <v>4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16">
        <v>3</v>
      </c>
      <c r="N28" s="16">
        <v>3</v>
      </c>
      <c r="O28" s="16">
        <v>3</v>
      </c>
      <c r="P28" s="16">
        <v>3</v>
      </c>
      <c r="Q28" s="16">
        <v>3</v>
      </c>
      <c r="R28" s="16">
        <v>3</v>
      </c>
      <c r="S28" s="16">
        <v>3</v>
      </c>
      <c r="T28" s="16">
        <v>3</v>
      </c>
      <c r="U28" s="16">
        <v>3</v>
      </c>
      <c r="V28" s="16">
        <v>3</v>
      </c>
      <c r="W28" s="16">
        <v>3</v>
      </c>
      <c r="X28" s="16">
        <v>3</v>
      </c>
      <c r="Y28" s="16"/>
      <c r="Z28" s="16"/>
      <c r="AA28" s="16"/>
      <c r="AB28" s="16">
        <v>4</v>
      </c>
      <c r="AD28" s="139"/>
      <c r="AE28" s="139"/>
    </row>
    <row r="29" spans="1:33" s="18" customFormat="1" ht="24.95" customHeight="1">
      <c r="A29" s="16">
        <v>18</v>
      </c>
      <c r="B29" s="17" t="s">
        <v>62</v>
      </c>
      <c r="C29" s="59">
        <v>40307162538</v>
      </c>
      <c r="D29" s="60" t="str">
        <f t="shared" si="0"/>
        <v>P</v>
      </c>
      <c r="E29" s="16">
        <v>4</v>
      </c>
      <c r="F29" s="16">
        <v>4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6">
        <v>3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16">
        <v>3</v>
      </c>
      <c r="V29" s="16">
        <v>3</v>
      </c>
      <c r="W29" s="16">
        <v>3</v>
      </c>
      <c r="X29" s="16">
        <v>3</v>
      </c>
      <c r="Y29" s="16"/>
      <c r="Z29" s="16"/>
      <c r="AA29" s="16"/>
      <c r="AB29" s="16">
        <v>4</v>
      </c>
      <c r="AD29" s="139"/>
      <c r="AE29" s="139"/>
    </row>
    <row r="30" spans="1:33" s="18" customFormat="1" ht="24.95" customHeight="1">
      <c r="A30" s="16">
        <v>19</v>
      </c>
      <c r="B30" s="17" t="s">
        <v>63</v>
      </c>
      <c r="C30" s="59">
        <v>40307162539</v>
      </c>
      <c r="D30" s="60" t="str">
        <f t="shared" si="0"/>
        <v>P</v>
      </c>
      <c r="E30" s="16">
        <v>4</v>
      </c>
      <c r="F30" s="16">
        <v>4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16">
        <v>3</v>
      </c>
      <c r="N30" s="16">
        <v>3</v>
      </c>
      <c r="O30" s="16">
        <v>3</v>
      </c>
      <c r="P30" s="16">
        <v>3</v>
      </c>
      <c r="Q30" s="16">
        <v>3</v>
      </c>
      <c r="R30" s="16">
        <v>3</v>
      </c>
      <c r="S30" s="16">
        <v>3</v>
      </c>
      <c r="T30" s="16">
        <v>3</v>
      </c>
      <c r="U30" s="16">
        <v>3</v>
      </c>
      <c r="V30" s="16">
        <v>3</v>
      </c>
      <c r="W30" s="16">
        <v>3</v>
      </c>
      <c r="X30" s="16">
        <v>3</v>
      </c>
      <c r="Y30" s="16"/>
      <c r="Z30" s="16"/>
      <c r="AA30" s="16"/>
      <c r="AB30" s="16">
        <v>4</v>
      </c>
      <c r="AD30" s="139"/>
      <c r="AE30" s="139"/>
    </row>
    <row r="31" spans="1:33" s="18" customFormat="1" ht="24.95" customHeight="1">
      <c r="A31" s="16">
        <v>20</v>
      </c>
      <c r="B31" s="17" t="s">
        <v>64</v>
      </c>
      <c r="C31" s="59">
        <v>40307162540</v>
      </c>
      <c r="D31" s="60" t="str">
        <f t="shared" si="0"/>
        <v>P</v>
      </c>
      <c r="E31" s="16">
        <v>4</v>
      </c>
      <c r="F31" s="16">
        <v>4</v>
      </c>
      <c r="G31" s="16">
        <v>3</v>
      </c>
      <c r="H31" s="16">
        <v>3</v>
      </c>
      <c r="I31" s="16">
        <v>3</v>
      </c>
      <c r="J31" s="16">
        <v>3</v>
      </c>
      <c r="K31" s="16">
        <v>3</v>
      </c>
      <c r="L31" s="16">
        <v>3</v>
      </c>
      <c r="M31" s="16">
        <v>3</v>
      </c>
      <c r="N31" s="16">
        <v>3</v>
      </c>
      <c r="O31" s="16">
        <v>3</v>
      </c>
      <c r="P31" s="16">
        <v>3</v>
      </c>
      <c r="Q31" s="16">
        <v>3</v>
      </c>
      <c r="R31" s="16">
        <v>3</v>
      </c>
      <c r="S31" s="16">
        <v>3</v>
      </c>
      <c r="T31" s="16">
        <v>3</v>
      </c>
      <c r="U31" s="16">
        <v>3</v>
      </c>
      <c r="V31" s="16">
        <v>3</v>
      </c>
      <c r="W31" s="16">
        <v>3</v>
      </c>
      <c r="X31" s="16">
        <v>3</v>
      </c>
      <c r="Y31" s="16"/>
      <c r="Z31" s="16"/>
      <c r="AA31" s="16"/>
      <c r="AB31" s="16">
        <v>4</v>
      </c>
      <c r="AD31" s="139"/>
      <c r="AE31" s="139"/>
    </row>
    <row r="32" spans="1:33" s="18" customFormat="1" ht="24.95" customHeight="1">
      <c r="A32" s="16">
        <v>21</v>
      </c>
      <c r="B32" s="17" t="s">
        <v>65</v>
      </c>
      <c r="C32" s="59">
        <v>40307162541</v>
      </c>
      <c r="D32" s="60" t="str">
        <f t="shared" si="0"/>
        <v>L</v>
      </c>
      <c r="E32" s="16">
        <v>4</v>
      </c>
      <c r="F32" s="16">
        <v>4</v>
      </c>
      <c r="G32" s="16">
        <v>4</v>
      </c>
      <c r="H32" s="16">
        <v>4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4</v>
      </c>
      <c r="O32" s="16">
        <v>4</v>
      </c>
      <c r="P32" s="16">
        <v>4</v>
      </c>
      <c r="Q32" s="16">
        <v>4</v>
      </c>
      <c r="R32" s="16">
        <v>4</v>
      </c>
      <c r="S32" s="16">
        <v>4</v>
      </c>
      <c r="T32" s="16">
        <v>4</v>
      </c>
      <c r="U32" s="16">
        <v>4</v>
      </c>
      <c r="V32" s="16">
        <v>4</v>
      </c>
      <c r="W32" s="16">
        <v>4</v>
      </c>
      <c r="X32" s="16">
        <v>4</v>
      </c>
      <c r="Y32" s="16"/>
      <c r="Z32" s="16"/>
      <c r="AA32" s="16"/>
      <c r="AB32" s="16">
        <v>4</v>
      </c>
      <c r="AD32" s="139"/>
      <c r="AE32" s="139"/>
    </row>
    <row r="33" spans="1:31" s="18" customFormat="1" ht="24.95" customHeight="1">
      <c r="A33" s="16">
        <v>22</v>
      </c>
      <c r="B33" s="17" t="s">
        <v>66</v>
      </c>
      <c r="C33" s="59">
        <v>40307162542</v>
      </c>
      <c r="D33" s="60" t="str">
        <f t="shared" si="0"/>
        <v>P</v>
      </c>
      <c r="E33" s="16">
        <v>4</v>
      </c>
      <c r="F33" s="16">
        <v>4</v>
      </c>
      <c r="G33" s="16">
        <v>5</v>
      </c>
      <c r="H33" s="16">
        <v>5</v>
      </c>
      <c r="I33" s="16">
        <v>5</v>
      </c>
      <c r="J33" s="16">
        <v>5</v>
      </c>
      <c r="K33" s="16">
        <v>5</v>
      </c>
      <c r="L33" s="16">
        <v>5</v>
      </c>
      <c r="M33" s="16">
        <v>5</v>
      </c>
      <c r="N33" s="16">
        <v>5</v>
      </c>
      <c r="O33" s="16">
        <v>5</v>
      </c>
      <c r="P33" s="16">
        <v>5</v>
      </c>
      <c r="Q33" s="16">
        <v>5</v>
      </c>
      <c r="R33" s="16">
        <v>5</v>
      </c>
      <c r="S33" s="16">
        <v>5</v>
      </c>
      <c r="T33" s="16">
        <v>5</v>
      </c>
      <c r="U33" s="16">
        <v>5</v>
      </c>
      <c r="V33" s="16">
        <v>5</v>
      </c>
      <c r="W33" s="16">
        <v>5</v>
      </c>
      <c r="X33" s="16">
        <v>5</v>
      </c>
      <c r="Y33" s="16"/>
      <c r="Z33" s="16"/>
      <c r="AA33" s="16"/>
      <c r="AB33" s="16">
        <v>4</v>
      </c>
      <c r="AD33" s="139"/>
      <c r="AE33" s="139"/>
    </row>
    <row r="34" spans="1:31" s="18" customFormat="1" ht="24.95" customHeight="1">
      <c r="A34" s="16">
        <v>23</v>
      </c>
      <c r="B34" s="17" t="s">
        <v>67</v>
      </c>
      <c r="C34" s="59">
        <v>40307162543</v>
      </c>
      <c r="D34" s="60" t="str">
        <f t="shared" si="0"/>
        <v>L</v>
      </c>
      <c r="E34" s="16">
        <v>4</v>
      </c>
      <c r="F34" s="16">
        <v>4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16">
        <v>5</v>
      </c>
      <c r="O34" s="16">
        <v>5</v>
      </c>
      <c r="P34" s="16">
        <v>5</v>
      </c>
      <c r="Q34" s="16">
        <v>5</v>
      </c>
      <c r="R34" s="16">
        <v>5</v>
      </c>
      <c r="S34" s="16">
        <v>5</v>
      </c>
      <c r="T34" s="16">
        <v>5</v>
      </c>
      <c r="U34" s="16">
        <v>5</v>
      </c>
      <c r="V34" s="16">
        <v>5</v>
      </c>
      <c r="W34" s="16">
        <v>5</v>
      </c>
      <c r="X34" s="16">
        <v>5</v>
      </c>
      <c r="Y34" s="16"/>
      <c r="Z34" s="16"/>
      <c r="AA34" s="16"/>
      <c r="AB34" s="16">
        <v>4</v>
      </c>
      <c r="AD34" s="139"/>
      <c r="AE34" s="139"/>
    </row>
    <row r="35" spans="1:31" s="18" customFormat="1" ht="24.95" customHeight="1">
      <c r="A35" s="16">
        <v>24</v>
      </c>
      <c r="B35" s="17" t="s">
        <v>68</v>
      </c>
      <c r="C35" s="59">
        <v>40307162544</v>
      </c>
      <c r="D35" s="60" t="str">
        <f t="shared" si="0"/>
        <v>P</v>
      </c>
      <c r="E35" s="16">
        <v>4</v>
      </c>
      <c r="F35" s="16">
        <v>4</v>
      </c>
      <c r="G35" s="16">
        <v>5</v>
      </c>
      <c r="H35" s="16">
        <v>5</v>
      </c>
      <c r="I35" s="16">
        <v>5</v>
      </c>
      <c r="J35" s="16">
        <v>5</v>
      </c>
      <c r="K35" s="16">
        <v>5</v>
      </c>
      <c r="L35" s="16">
        <v>5</v>
      </c>
      <c r="M35" s="16">
        <v>5</v>
      </c>
      <c r="N35" s="16">
        <v>5</v>
      </c>
      <c r="O35" s="16">
        <v>5</v>
      </c>
      <c r="P35" s="16">
        <v>5</v>
      </c>
      <c r="Q35" s="16">
        <v>5</v>
      </c>
      <c r="R35" s="16">
        <v>5</v>
      </c>
      <c r="S35" s="16">
        <v>5</v>
      </c>
      <c r="T35" s="16">
        <v>5</v>
      </c>
      <c r="U35" s="16">
        <v>5</v>
      </c>
      <c r="V35" s="16">
        <v>5</v>
      </c>
      <c r="W35" s="16">
        <v>5</v>
      </c>
      <c r="X35" s="16">
        <v>5</v>
      </c>
      <c r="Y35" s="16"/>
      <c r="Z35" s="16"/>
      <c r="AA35" s="16"/>
      <c r="AB35" s="16">
        <v>4</v>
      </c>
      <c r="AD35" s="139"/>
      <c r="AE35" s="139"/>
    </row>
    <row r="36" spans="1:31" s="18" customFormat="1" ht="24.95" customHeight="1">
      <c r="A36" s="16">
        <v>25</v>
      </c>
      <c r="B36" s="17" t="s">
        <v>69</v>
      </c>
      <c r="C36" s="59">
        <v>40307162545</v>
      </c>
      <c r="D36" s="60" t="str">
        <f t="shared" si="0"/>
        <v>L</v>
      </c>
      <c r="E36" s="16">
        <v>4</v>
      </c>
      <c r="F36" s="16">
        <v>4</v>
      </c>
      <c r="G36" s="16">
        <v>5</v>
      </c>
      <c r="H36" s="16">
        <v>5</v>
      </c>
      <c r="I36" s="16">
        <v>5</v>
      </c>
      <c r="J36" s="16">
        <v>5</v>
      </c>
      <c r="K36" s="16">
        <v>5</v>
      </c>
      <c r="L36" s="16">
        <v>5</v>
      </c>
      <c r="M36" s="16">
        <v>5</v>
      </c>
      <c r="N36" s="16">
        <v>5</v>
      </c>
      <c r="O36" s="16">
        <v>5</v>
      </c>
      <c r="P36" s="16">
        <v>5</v>
      </c>
      <c r="Q36" s="16">
        <v>5</v>
      </c>
      <c r="R36" s="16">
        <v>5</v>
      </c>
      <c r="S36" s="16">
        <v>5</v>
      </c>
      <c r="T36" s="16">
        <v>5</v>
      </c>
      <c r="U36" s="16">
        <v>5</v>
      </c>
      <c r="V36" s="16">
        <v>5</v>
      </c>
      <c r="W36" s="16">
        <v>5</v>
      </c>
      <c r="X36" s="16">
        <v>5</v>
      </c>
      <c r="Y36" s="16"/>
      <c r="Z36" s="16"/>
      <c r="AA36" s="16"/>
      <c r="AB36" s="16">
        <v>4</v>
      </c>
      <c r="AD36" s="139"/>
      <c r="AE36" s="139"/>
    </row>
    <row r="37" spans="1:31" s="18" customFormat="1" ht="24.95" customHeight="1">
      <c r="A37" s="16">
        <v>26</v>
      </c>
      <c r="B37" s="17" t="s">
        <v>70</v>
      </c>
      <c r="C37" s="59">
        <v>40307162546</v>
      </c>
      <c r="D37" s="60" t="str">
        <f t="shared" si="0"/>
        <v>P</v>
      </c>
      <c r="E37" s="16">
        <v>4</v>
      </c>
      <c r="F37" s="16">
        <v>4</v>
      </c>
      <c r="G37" s="16">
        <v>5</v>
      </c>
      <c r="H37" s="16">
        <v>5</v>
      </c>
      <c r="I37" s="16">
        <v>5</v>
      </c>
      <c r="J37" s="16">
        <v>5</v>
      </c>
      <c r="K37" s="16">
        <v>5</v>
      </c>
      <c r="L37" s="16">
        <v>5</v>
      </c>
      <c r="M37" s="16">
        <v>5</v>
      </c>
      <c r="N37" s="16">
        <v>5</v>
      </c>
      <c r="O37" s="16">
        <v>5</v>
      </c>
      <c r="P37" s="16">
        <v>5</v>
      </c>
      <c r="Q37" s="16">
        <v>5</v>
      </c>
      <c r="R37" s="16">
        <v>5</v>
      </c>
      <c r="S37" s="16">
        <v>5</v>
      </c>
      <c r="T37" s="16">
        <v>5</v>
      </c>
      <c r="U37" s="16">
        <v>5</v>
      </c>
      <c r="V37" s="16">
        <v>5</v>
      </c>
      <c r="W37" s="16">
        <v>5</v>
      </c>
      <c r="X37" s="16">
        <v>5</v>
      </c>
      <c r="Y37" s="16"/>
      <c r="Z37" s="16"/>
      <c r="AA37" s="16"/>
      <c r="AB37" s="16">
        <v>4</v>
      </c>
      <c r="AD37" s="139"/>
      <c r="AE37" s="139"/>
    </row>
    <row r="38" spans="1:31" s="18" customFormat="1" ht="24.95" customHeight="1">
      <c r="A38" s="16">
        <v>27</v>
      </c>
      <c r="B38" s="17" t="s">
        <v>71</v>
      </c>
      <c r="C38" s="59">
        <v>40307162547</v>
      </c>
      <c r="D38" s="60" t="str">
        <f t="shared" si="0"/>
        <v>P</v>
      </c>
      <c r="E38" s="16">
        <v>4</v>
      </c>
      <c r="F38" s="16">
        <v>4</v>
      </c>
      <c r="G38" s="16">
        <v>5</v>
      </c>
      <c r="H38" s="16">
        <v>5</v>
      </c>
      <c r="I38" s="16">
        <v>5</v>
      </c>
      <c r="J38" s="16">
        <v>5</v>
      </c>
      <c r="K38" s="16">
        <v>5</v>
      </c>
      <c r="L38" s="16">
        <v>5</v>
      </c>
      <c r="M38" s="16">
        <v>5</v>
      </c>
      <c r="N38" s="16">
        <v>5</v>
      </c>
      <c r="O38" s="16">
        <v>5</v>
      </c>
      <c r="P38" s="16">
        <v>5</v>
      </c>
      <c r="Q38" s="16">
        <v>5</v>
      </c>
      <c r="R38" s="16">
        <v>5</v>
      </c>
      <c r="S38" s="16">
        <v>5</v>
      </c>
      <c r="T38" s="16">
        <v>5</v>
      </c>
      <c r="U38" s="16">
        <v>5</v>
      </c>
      <c r="V38" s="16">
        <v>5</v>
      </c>
      <c r="W38" s="16">
        <v>5</v>
      </c>
      <c r="X38" s="16">
        <v>5</v>
      </c>
      <c r="Y38" s="16"/>
      <c r="Z38" s="16"/>
      <c r="AA38" s="16"/>
      <c r="AB38" s="16">
        <v>4</v>
      </c>
      <c r="AD38" s="139"/>
      <c r="AE38" s="139"/>
    </row>
    <row r="39" spans="1:31" s="18" customFormat="1" ht="24.95" customHeight="1">
      <c r="A39" s="16">
        <v>28</v>
      </c>
      <c r="B39" s="17" t="s">
        <v>72</v>
      </c>
      <c r="C39" s="59">
        <v>40307162548</v>
      </c>
      <c r="D39" s="60" t="str">
        <f t="shared" si="0"/>
        <v>P</v>
      </c>
      <c r="E39" s="16">
        <v>4</v>
      </c>
      <c r="F39" s="16">
        <v>4</v>
      </c>
      <c r="G39" s="16">
        <v>5</v>
      </c>
      <c r="H39" s="16">
        <v>5</v>
      </c>
      <c r="I39" s="16">
        <v>5</v>
      </c>
      <c r="J39" s="16">
        <v>5</v>
      </c>
      <c r="K39" s="16">
        <v>5</v>
      </c>
      <c r="L39" s="16">
        <v>5</v>
      </c>
      <c r="M39" s="16">
        <v>5</v>
      </c>
      <c r="N39" s="16">
        <v>5</v>
      </c>
      <c r="O39" s="16">
        <v>5</v>
      </c>
      <c r="P39" s="16">
        <v>5</v>
      </c>
      <c r="Q39" s="16">
        <v>5</v>
      </c>
      <c r="R39" s="16">
        <v>5</v>
      </c>
      <c r="S39" s="16">
        <v>5</v>
      </c>
      <c r="T39" s="16">
        <v>5</v>
      </c>
      <c r="U39" s="16">
        <v>5</v>
      </c>
      <c r="V39" s="16">
        <v>5</v>
      </c>
      <c r="W39" s="16">
        <v>5</v>
      </c>
      <c r="X39" s="16">
        <v>5</v>
      </c>
      <c r="Y39" s="16"/>
      <c r="Z39" s="16"/>
      <c r="AA39" s="16"/>
      <c r="AB39" s="16">
        <v>4</v>
      </c>
      <c r="AD39" s="139"/>
      <c r="AE39" s="139"/>
    </row>
    <row r="40" spans="1:31" s="18" customFormat="1" ht="24.95" customHeight="1">
      <c r="A40" s="16">
        <v>29</v>
      </c>
      <c r="B40" s="17" t="s">
        <v>73</v>
      </c>
      <c r="C40" s="59">
        <v>40307162549</v>
      </c>
      <c r="D40" s="60" t="str">
        <f t="shared" si="0"/>
        <v>P</v>
      </c>
      <c r="E40" s="16">
        <v>4</v>
      </c>
      <c r="F40" s="16">
        <v>4</v>
      </c>
      <c r="G40" s="16">
        <v>5</v>
      </c>
      <c r="H40" s="16">
        <v>5</v>
      </c>
      <c r="I40" s="16">
        <v>5</v>
      </c>
      <c r="J40" s="16">
        <v>5</v>
      </c>
      <c r="K40" s="16">
        <v>5</v>
      </c>
      <c r="L40" s="16">
        <v>5</v>
      </c>
      <c r="M40" s="16">
        <v>5</v>
      </c>
      <c r="N40" s="16">
        <v>5</v>
      </c>
      <c r="O40" s="16">
        <v>5</v>
      </c>
      <c r="P40" s="16">
        <v>5</v>
      </c>
      <c r="Q40" s="16">
        <v>5</v>
      </c>
      <c r="R40" s="16">
        <v>5</v>
      </c>
      <c r="S40" s="16">
        <v>5</v>
      </c>
      <c r="T40" s="16">
        <v>5</v>
      </c>
      <c r="U40" s="16">
        <v>5</v>
      </c>
      <c r="V40" s="16">
        <v>5</v>
      </c>
      <c r="W40" s="16">
        <v>5</v>
      </c>
      <c r="X40" s="16">
        <v>5</v>
      </c>
      <c r="Y40" s="16"/>
      <c r="Z40" s="16"/>
      <c r="AA40" s="16"/>
      <c r="AB40" s="16">
        <v>4</v>
      </c>
      <c r="AD40" s="139"/>
      <c r="AE40" s="139"/>
    </row>
    <row r="41" spans="1:31" s="18" customFormat="1" ht="24.95" customHeight="1">
      <c r="A41" s="16">
        <v>30</v>
      </c>
      <c r="B41" s="17" t="s">
        <v>74</v>
      </c>
      <c r="C41" s="59">
        <v>40307162550</v>
      </c>
      <c r="D41" s="60" t="str">
        <f t="shared" si="0"/>
        <v>P</v>
      </c>
      <c r="E41" s="16">
        <v>4</v>
      </c>
      <c r="F41" s="16">
        <v>4</v>
      </c>
      <c r="G41" s="16">
        <v>5</v>
      </c>
      <c r="H41" s="16">
        <v>5</v>
      </c>
      <c r="I41" s="16">
        <v>5</v>
      </c>
      <c r="J41" s="16">
        <v>5</v>
      </c>
      <c r="K41" s="16">
        <v>5</v>
      </c>
      <c r="L41" s="16">
        <v>5</v>
      </c>
      <c r="M41" s="16">
        <v>5</v>
      </c>
      <c r="N41" s="16">
        <v>5</v>
      </c>
      <c r="O41" s="16">
        <v>5</v>
      </c>
      <c r="P41" s="16">
        <v>5</v>
      </c>
      <c r="Q41" s="16">
        <v>5</v>
      </c>
      <c r="R41" s="16">
        <v>5</v>
      </c>
      <c r="S41" s="16">
        <v>5</v>
      </c>
      <c r="T41" s="16">
        <v>5</v>
      </c>
      <c r="U41" s="16">
        <v>5</v>
      </c>
      <c r="V41" s="16">
        <v>5</v>
      </c>
      <c r="W41" s="16">
        <v>5</v>
      </c>
      <c r="X41" s="16">
        <v>5</v>
      </c>
      <c r="Y41" s="16"/>
      <c r="Z41" s="16"/>
      <c r="AA41" s="16"/>
      <c r="AB41" s="16">
        <v>4</v>
      </c>
      <c r="AD41" s="139"/>
      <c r="AE41" s="139"/>
    </row>
    <row r="42" spans="1:31" s="18" customFormat="1" ht="24.95" customHeight="1">
      <c r="A42" s="16">
        <v>31</v>
      </c>
      <c r="B42" s="17" t="s">
        <v>75</v>
      </c>
      <c r="C42" s="59">
        <v>40307162551</v>
      </c>
      <c r="D42" s="60" t="str">
        <f t="shared" si="0"/>
        <v>L</v>
      </c>
      <c r="E42" s="16">
        <v>4</v>
      </c>
      <c r="F42" s="16">
        <v>4</v>
      </c>
      <c r="G42" s="16">
        <v>5</v>
      </c>
      <c r="H42" s="16">
        <v>5</v>
      </c>
      <c r="I42" s="16">
        <v>5</v>
      </c>
      <c r="J42" s="16">
        <v>5</v>
      </c>
      <c r="K42" s="16">
        <v>5</v>
      </c>
      <c r="L42" s="16">
        <v>5</v>
      </c>
      <c r="M42" s="16">
        <v>5</v>
      </c>
      <c r="N42" s="16">
        <v>5</v>
      </c>
      <c r="O42" s="16">
        <v>5</v>
      </c>
      <c r="P42" s="16">
        <v>5</v>
      </c>
      <c r="Q42" s="16">
        <v>5</v>
      </c>
      <c r="R42" s="16">
        <v>5</v>
      </c>
      <c r="S42" s="16">
        <v>5</v>
      </c>
      <c r="T42" s="16">
        <v>5</v>
      </c>
      <c r="U42" s="16">
        <v>5</v>
      </c>
      <c r="V42" s="16">
        <v>5</v>
      </c>
      <c r="W42" s="16">
        <v>5</v>
      </c>
      <c r="X42" s="16">
        <v>5</v>
      </c>
      <c r="Y42" s="16"/>
      <c r="Z42" s="16"/>
      <c r="AA42" s="16"/>
      <c r="AB42" s="16">
        <v>4</v>
      </c>
      <c r="AD42" s="139"/>
      <c r="AE42" s="139"/>
    </row>
    <row r="43" spans="1:31" s="18" customFormat="1" ht="24.95" customHeight="1">
      <c r="A43" s="16">
        <v>32</v>
      </c>
      <c r="B43" s="17" t="s">
        <v>76</v>
      </c>
      <c r="C43" s="59">
        <v>40307162552</v>
      </c>
      <c r="D43" s="60" t="str">
        <f t="shared" si="0"/>
        <v>P</v>
      </c>
      <c r="E43" s="16">
        <v>4</v>
      </c>
      <c r="F43" s="16">
        <v>4</v>
      </c>
      <c r="G43" s="16">
        <v>5</v>
      </c>
      <c r="H43" s="16">
        <v>5</v>
      </c>
      <c r="I43" s="16">
        <v>5</v>
      </c>
      <c r="J43" s="16">
        <v>5</v>
      </c>
      <c r="K43" s="16">
        <v>5</v>
      </c>
      <c r="L43" s="16">
        <v>5</v>
      </c>
      <c r="M43" s="16">
        <v>5</v>
      </c>
      <c r="N43" s="16">
        <v>5</v>
      </c>
      <c r="O43" s="16">
        <v>5</v>
      </c>
      <c r="P43" s="16">
        <v>5</v>
      </c>
      <c r="Q43" s="16">
        <v>5</v>
      </c>
      <c r="R43" s="16">
        <v>5</v>
      </c>
      <c r="S43" s="16">
        <v>5</v>
      </c>
      <c r="T43" s="16">
        <v>5</v>
      </c>
      <c r="U43" s="16">
        <v>5</v>
      </c>
      <c r="V43" s="16">
        <v>5</v>
      </c>
      <c r="W43" s="16">
        <v>5</v>
      </c>
      <c r="X43" s="16">
        <v>5</v>
      </c>
      <c r="Y43" s="16"/>
      <c r="Z43" s="16"/>
      <c r="AA43" s="16"/>
      <c r="AB43" s="16">
        <v>4</v>
      </c>
      <c r="AD43" s="139"/>
      <c r="AE43" s="139"/>
    </row>
    <row r="44" spans="1:31" s="18" customFormat="1" ht="24.95" customHeight="1">
      <c r="A44" s="16">
        <v>33</v>
      </c>
      <c r="B44" s="17" t="s">
        <v>77</v>
      </c>
      <c r="C44" s="59">
        <v>40307162553</v>
      </c>
      <c r="D44" s="60" t="str">
        <f t="shared" si="0"/>
        <v>L</v>
      </c>
      <c r="E44" s="16">
        <v>4</v>
      </c>
      <c r="F44" s="16">
        <v>4</v>
      </c>
      <c r="G44" s="16">
        <v>5</v>
      </c>
      <c r="H44" s="16">
        <v>5</v>
      </c>
      <c r="I44" s="16">
        <v>5</v>
      </c>
      <c r="J44" s="16">
        <v>5</v>
      </c>
      <c r="K44" s="16">
        <v>5</v>
      </c>
      <c r="L44" s="16">
        <v>5</v>
      </c>
      <c r="M44" s="16">
        <v>5</v>
      </c>
      <c r="N44" s="16">
        <v>5</v>
      </c>
      <c r="O44" s="16">
        <v>5</v>
      </c>
      <c r="P44" s="16">
        <v>5</v>
      </c>
      <c r="Q44" s="16">
        <v>5</v>
      </c>
      <c r="R44" s="16">
        <v>5</v>
      </c>
      <c r="S44" s="16">
        <v>5</v>
      </c>
      <c r="T44" s="16">
        <v>5</v>
      </c>
      <c r="U44" s="16">
        <v>5</v>
      </c>
      <c r="V44" s="16">
        <v>5</v>
      </c>
      <c r="W44" s="16">
        <v>5</v>
      </c>
      <c r="X44" s="16">
        <v>5</v>
      </c>
      <c r="Y44" s="16"/>
      <c r="Z44" s="16"/>
      <c r="AA44" s="16"/>
      <c r="AB44" s="16">
        <v>4</v>
      </c>
      <c r="AD44" s="139"/>
      <c r="AE44" s="139"/>
    </row>
    <row r="45" spans="1:31" s="18" customFormat="1" ht="24.95" customHeight="1">
      <c r="A45" s="16">
        <v>34</v>
      </c>
      <c r="B45" s="17" t="s">
        <v>78</v>
      </c>
      <c r="C45" s="59">
        <v>40307162554</v>
      </c>
      <c r="D45" s="60" t="str">
        <f t="shared" si="0"/>
        <v>P</v>
      </c>
      <c r="E45" s="16">
        <v>4</v>
      </c>
      <c r="F45" s="16">
        <v>4</v>
      </c>
      <c r="G45" s="16">
        <v>5</v>
      </c>
      <c r="H45" s="16">
        <v>5</v>
      </c>
      <c r="I45" s="16">
        <v>5</v>
      </c>
      <c r="J45" s="16">
        <v>5</v>
      </c>
      <c r="K45" s="16">
        <v>5</v>
      </c>
      <c r="L45" s="16">
        <v>5</v>
      </c>
      <c r="M45" s="16">
        <v>5</v>
      </c>
      <c r="N45" s="16">
        <v>5</v>
      </c>
      <c r="O45" s="16">
        <v>5</v>
      </c>
      <c r="P45" s="16">
        <v>5</v>
      </c>
      <c r="Q45" s="16">
        <v>5</v>
      </c>
      <c r="R45" s="16">
        <v>5</v>
      </c>
      <c r="S45" s="16">
        <v>5</v>
      </c>
      <c r="T45" s="16">
        <v>5</v>
      </c>
      <c r="U45" s="16">
        <v>5</v>
      </c>
      <c r="V45" s="16">
        <v>5</v>
      </c>
      <c r="W45" s="16">
        <v>5</v>
      </c>
      <c r="X45" s="16">
        <v>5</v>
      </c>
      <c r="Y45" s="16"/>
      <c r="Z45" s="16"/>
      <c r="AA45" s="16"/>
      <c r="AB45" s="16">
        <v>4</v>
      </c>
      <c r="AD45" s="139"/>
      <c r="AE45" s="139"/>
    </row>
    <row r="46" spans="1:31" s="18" customFormat="1" ht="24.95" customHeight="1">
      <c r="A46" s="16">
        <v>35</v>
      </c>
      <c r="B46" s="17" t="s">
        <v>79</v>
      </c>
      <c r="C46" s="59">
        <v>40307162555</v>
      </c>
      <c r="D46" s="60" t="str">
        <f t="shared" si="0"/>
        <v>L</v>
      </c>
      <c r="E46" s="16">
        <v>4</v>
      </c>
      <c r="F46" s="16">
        <v>4</v>
      </c>
      <c r="G46" s="16">
        <v>5</v>
      </c>
      <c r="H46" s="16">
        <v>5</v>
      </c>
      <c r="I46" s="16">
        <v>5</v>
      </c>
      <c r="J46" s="16">
        <v>5</v>
      </c>
      <c r="K46" s="16">
        <v>5</v>
      </c>
      <c r="L46" s="16">
        <v>5</v>
      </c>
      <c r="M46" s="16">
        <v>5</v>
      </c>
      <c r="N46" s="16">
        <v>5</v>
      </c>
      <c r="O46" s="16">
        <v>5</v>
      </c>
      <c r="P46" s="16">
        <v>5</v>
      </c>
      <c r="Q46" s="16">
        <v>5</v>
      </c>
      <c r="R46" s="16">
        <v>5</v>
      </c>
      <c r="S46" s="16">
        <v>5</v>
      </c>
      <c r="T46" s="16">
        <v>5</v>
      </c>
      <c r="U46" s="16">
        <v>5</v>
      </c>
      <c r="V46" s="16">
        <v>5</v>
      </c>
      <c r="W46" s="16">
        <v>5</v>
      </c>
      <c r="X46" s="16">
        <v>5</v>
      </c>
      <c r="Y46" s="16"/>
      <c r="Z46" s="16"/>
      <c r="AA46" s="16"/>
      <c r="AB46" s="16">
        <v>4</v>
      </c>
      <c r="AD46" s="139"/>
      <c r="AE46" s="139"/>
    </row>
    <row r="47" spans="1:31" s="18" customFormat="1" ht="24.95" customHeight="1">
      <c r="A47" s="16">
        <v>36</v>
      </c>
      <c r="B47" s="17" t="s">
        <v>80</v>
      </c>
      <c r="C47" s="59">
        <v>40307162556</v>
      </c>
      <c r="D47" s="60" t="str">
        <f t="shared" si="0"/>
        <v>P</v>
      </c>
      <c r="E47" s="16">
        <v>4</v>
      </c>
      <c r="F47" s="16">
        <v>4</v>
      </c>
      <c r="G47" s="16">
        <v>5</v>
      </c>
      <c r="H47" s="16">
        <v>5</v>
      </c>
      <c r="I47" s="16">
        <v>5</v>
      </c>
      <c r="J47" s="16">
        <v>5</v>
      </c>
      <c r="K47" s="16">
        <v>5</v>
      </c>
      <c r="L47" s="16">
        <v>5</v>
      </c>
      <c r="M47" s="16">
        <v>5</v>
      </c>
      <c r="N47" s="16">
        <v>5</v>
      </c>
      <c r="O47" s="16">
        <v>5</v>
      </c>
      <c r="P47" s="16">
        <v>5</v>
      </c>
      <c r="Q47" s="16">
        <v>5</v>
      </c>
      <c r="R47" s="16">
        <v>5</v>
      </c>
      <c r="S47" s="16">
        <v>5</v>
      </c>
      <c r="T47" s="16">
        <v>5</v>
      </c>
      <c r="U47" s="16">
        <v>5</v>
      </c>
      <c r="V47" s="16">
        <v>5</v>
      </c>
      <c r="W47" s="16">
        <v>5</v>
      </c>
      <c r="X47" s="16">
        <v>5</v>
      </c>
      <c r="Y47" s="16"/>
      <c r="Z47" s="16"/>
      <c r="AA47" s="16"/>
      <c r="AB47" s="16">
        <v>4</v>
      </c>
      <c r="AD47" s="139"/>
      <c r="AE47" s="139"/>
    </row>
    <row r="48" spans="1:31" s="18" customFormat="1" ht="24.95" customHeight="1">
      <c r="A48" s="16">
        <v>37</v>
      </c>
      <c r="B48" s="17" t="s">
        <v>81</v>
      </c>
      <c r="C48" s="59">
        <v>40307162557</v>
      </c>
      <c r="D48" s="60" t="str">
        <f t="shared" si="0"/>
        <v>P</v>
      </c>
      <c r="E48" s="16">
        <v>4</v>
      </c>
      <c r="F48" s="16">
        <v>4</v>
      </c>
      <c r="G48" s="16">
        <v>5</v>
      </c>
      <c r="H48" s="16">
        <v>5</v>
      </c>
      <c r="I48" s="16">
        <v>5</v>
      </c>
      <c r="J48" s="16">
        <v>5</v>
      </c>
      <c r="K48" s="16">
        <v>5</v>
      </c>
      <c r="L48" s="16">
        <v>5</v>
      </c>
      <c r="M48" s="16">
        <v>5</v>
      </c>
      <c r="N48" s="16">
        <v>5</v>
      </c>
      <c r="O48" s="16">
        <v>5</v>
      </c>
      <c r="P48" s="16">
        <v>5</v>
      </c>
      <c r="Q48" s="16">
        <v>5</v>
      </c>
      <c r="R48" s="16">
        <v>5</v>
      </c>
      <c r="S48" s="16">
        <v>5</v>
      </c>
      <c r="T48" s="16">
        <v>5</v>
      </c>
      <c r="U48" s="16">
        <v>5</v>
      </c>
      <c r="V48" s="16">
        <v>5</v>
      </c>
      <c r="W48" s="16">
        <v>5</v>
      </c>
      <c r="X48" s="16">
        <v>5</v>
      </c>
      <c r="Y48" s="16"/>
      <c r="Z48" s="16"/>
      <c r="AA48" s="16"/>
      <c r="AB48" s="16">
        <v>4</v>
      </c>
      <c r="AD48" s="139"/>
      <c r="AE48" s="139"/>
    </row>
    <row r="49" spans="1:31" s="18" customFormat="1" ht="24.95" customHeight="1">
      <c r="A49" s="16">
        <v>38</v>
      </c>
      <c r="B49" s="17" t="s">
        <v>82</v>
      </c>
      <c r="C49" s="59">
        <v>40307162558</v>
      </c>
      <c r="D49" s="60" t="str">
        <f t="shared" si="0"/>
        <v>P</v>
      </c>
      <c r="E49" s="16">
        <v>4</v>
      </c>
      <c r="F49" s="16">
        <v>4</v>
      </c>
      <c r="G49" s="16">
        <v>5</v>
      </c>
      <c r="H49" s="16">
        <v>5</v>
      </c>
      <c r="I49" s="16">
        <v>5</v>
      </c>
      <c r="J49" s="16">
        <v>5</v>
      </c>
      <c r="K49" s="16">
        <v>5</v>
      </c>
      <c r="L49" s="16">
        <v>5</v>
      </c>
      <c r="M49" s="16">
        <v>5</v>
      </c>
      <c r="N49" s="16">
        <v>5</v>
      </c>
      <c r="O49" s="16">
        <v>5</v>
      </c>
      <c r="P49" s="16">
        <v>5</v>
      </c>
      <c r="Q49" s="16">
        <v>5</v>
      </c>
      <c r="R49" s="16">
        <v>5</v>
      </c>
      <c r="S49" s="16">
        <v>5</v>
      </c>
      <c r="T49" s="16">
        <v>5</v>
      </c>
      <c r="U49" s="16">
        <v>5</v>
      </c>
      <c r="V49" s="16">
        <v>5</v>
      </c>
      <c r="W49" s="16">
        <v>5</v>
      </c>
      <c r="X49" s="16">
        <v>5</v>
      </c>
      <c r="Y49" s="16"/>
      <c r="Z49" s="16"/>
      <c r="AA49" s="16"/>
      <c r="AB49" s="16">
        <v>4</v>
      </c>
      <c r="AD49" s="139"/>
      <c r="AE49" s="139"/>
    </row>
    <row r="50" spans="1:31" s="18" customFormat="1" ht="24.95" customHeight="1">
      <c r="A50" s="16">
        <v>39</v>
      </c>
      <c r="B50" s="17" t="s">
        <v>83</v>
      </c>
      <c r="C50" s="59">
        <v>40307162559</v>
      </c>
      <c r="D50" s="60" t="str">
        <f t="shared" si="0"/>
        <v>P</v>
      </c>
      <c r="E50" s="16">
        <v>4</v>
      </c>
      <c r="F50" s="16">
        <v>4</v>
      </c>
      <c r="G50" s="16">
        <v>5</v>
      </c>
      <c r="H50" s="16">
        <v>5</v>
      </c>
      <c r="I50" s="16">
        <v>5</v>
      </c>
      <c r="J50" s="16">
        <v>5</v>
      </c>
      <c r="K50" s="16">
        <v>5</v>
      </c>
      <c r="L50" s="16">
        <v>5</v>
      </c>
      <c r="M50" s="16">
        <v>5</v>
      </c>
      <c r="N50" s="16">
        <v>5</v>
      </c>
      <c r="O50" s="16">
        <v>5</v>
      </c>
      <c r="P50" s="16">
        <v>5</v>
      </c>
      <c r="Q50" s="16">
        <v>5</v>
      </c>
      <c r="R50" s="16">
        <v>5</v>
      </c>
      <c r="S50" s="16">
        <v>5</v>
      </c>
      <c r="T50" s="16">
        <v>5</v>
      </c>
      <c r="U50" s="16">
        <v>5</v>
      </c>
      <c r="V50" s="16">
        <v>5</v>
      </c>
      <c r="W50" s="16">
        <v>5</v>
      </c>
      <c r="X50" s="16">
        <v>5</v>
      </c>
      <c r="Y50" s="16"/>
      <c r="Z50" s="16"/>
      <c r="AA50" s="16"/>
      <c r="AB50" s="16">
        <v>4</v>
      </c>
      <c r="AD50" s="139"/>
      <c r="AE50" s="139"/>
    </row>
    <row r="51" spans="1:31" s="18" customFormat="1" ht="24.95" customHeight="1">
      <c r="A51" s="16">
        <v>40</v>
      </c>
      <c r="B51" s="17" t="s">
        <v>84</v>
      </c>
      <c r="C51" s="59">
        <v>40307162560</v>
      </c>
      <c r="D51" s="60" t="str">
        <f t="shared" si="0"/>
        <v>P</v>
      </c>
      <c r="E51" s="16">
        <v>4</v>
      </c>
      <c r="F51" s="16">
        <v>4</v>
      </c>
      <c r="G51" s="16">
        <v>5</v>
      </c>
      <c r="H51" s="16">
        <v>5</v>
      </c>
      <c r="I51" s="16">
        <v>5</v>
      </c>
      <c r="J51" s="16">
        <v>5</v>
      </c>
      <c r="K51" s="16">
        <v>5</v>
      </c>
      <c r="L51" s="16">
        <v>5</v>
      </c>
      <c r="M51" s="16">
        <v>5</v>
      </c>
      <c r="N51" s="16">
        <v>5</v>
      </c>
      <c r="O51" s="16">
        <v>5</v>
      </c>
      <c r="P51" s="16">
        <v>5</v>
      </c>
      <c r="Q51" s="16">
        <v>5</v>
      </c>
      <c r="R51" s="16">
        <v>5</v>
      </c>
      <c r="S51" s="16">
        <v>5</v>
      </c>
      <c r="T51" s="16">
        <v>5</v>
      </c>
      <c r="U51" s="16">
        <v>5</v>
      </c>
      <c r="V51" s="16">
        <v>5</v>
      </c>
      <c r="W51" s="16">
        <v>5</v>
      </c>
      <c r="X51" s="16">
        <v>5</v>
      </c>
      <c r="Y51" s="16"/>
      <c r="Z51" s="16"/>
      <c r="AA51" s="16"/>
      <c r="AB51" s="16">
        <v>4</v>
      </c>
      <c r="AD51" s="139"/>
      <c r="AE51" s="139"/>
    </row>
    <row r="52" spans="1:31" s="18" customFormat="1" ht="24.95" customHeight="1">
      <c r="A52" s="16">
        <v>41</v>
      </c>
      <c r="B52" s="17" t="s">
        <v>85</v>
      </c>
      <c r="C52" s="59">
        <v>40307162561</v>
      </c>
      <c r="D52" s="60" t="str">
        <f t="shared" si="0"/>
        <v>L</v>
      </c>
      <c r="E52" s="16">
        <v>4</v>
      </c>
      <c r="F52" s="16">
        <v>4</v>
      </c>
      <c r="G52" s="16">
        <v>5</v>
      </c>
      <c r="H52" s="16">
        <v>5</v>
      </c>
      <c r="I52" s="16">
        <v>5</v>
      </c>
      <c r="J52" s="16">
        <v>5</v>
      </c>
      <c r="K52" s="16">
        <v>5</v>
      </c>
      <c r="L52" s="16">
        <v>5</v>
      </c>
      <c r="M52" s="16">
        <v>5</v>
      </c>
      <c r="N52" s="16">
        <v>5</v>
      </c>
      <c r="O52" s="16">
        <v>5</v>
      </c>
      <c r="P52" s="16">
        <v>5</v>
      </c>
      <c r="Q52" s="16">
        <v>5</v>
      </c>
      <c r="R52" s="16">
        <v>5</v>
      </c>
      <c r="S52" s="16">
        <v>5</v>
      </c>
      <c r="T52" s="16">
        <v>5</v>
      </c>
      <c r="U52" s="16">
        <v>5</v>
      </c>
      <c r="V52" s="16">
        <v>5</v>
      </c>
      <c r="W52" s="16">
        <v>5</v>
      </c>
      <c r="X52" s="16">
        <v>5</v>
      </c>
      <c r="Y52" s="16"/>
      <c r="Z52" s="16"/>
      <c r="AA52" s="16"/>
      <c r="AB52" s="16">
        <v>4</v>
      </c>
      <c r="AD52" s="139"/>
      <c r="AE52" s="139"/>
    </row>
    <row r="53" spans="1:31" s="18" customFormat="1" ht="24.95" customHeight="1">
      <c r="A53" s="16">
        <v>42</v>
      </c>
      <c r="B53" s="17" t="s">
        <v>86</v>
      </c>
      <c r="C53" s="59">
        <v>40307162562</v>
      </c>
      <c r="D53" s="60" t="str">
        <f t="shared" si="0"/>
        <v>P</v>
      </c>
      <c r="E53" s="16">
        <v>4</v>
      </c>
      <c r="F53" s="16">
        <v>4</v>
      </c>
      <c r="G53" s="16">
        <v>5</v>
      </c>
      <c r="H53" s="16">
        <v>5</v>
      </c>
      <c r="I53" s="16">
        <v>5</v>
      </c>
      <c r="J53" s="16">
        <v>5</v>
      </c>
      <c r="K53" s="16">
        <v>5</v>
      </c>
      <c r="L53" s="16">
        <v>5</v>
      </c>
      <c r="M53" s="16">
        <v>5</v>
      </c>
      <c r="N53" s="16">
        <v>5</v>
      </c>
      <c r="O53" s="16">
        <v>5</v>
      </c>
      <c r="P53" s="16">
        <v>5</v>
      </c>
      <c r="Q53" s="16">
        <v>5</v>
      </c>
      <c r="R53" s="16">
        <v>5</v>
      </c>
      <c r="S53" s="16">
        <v>5</v>
      </c>
      <c r="T53" s="16">
        <v>5</v>
      </c>
      <c r="U53" s="16">
        <v>5</v>
      </c>
      <c r="V53" s="16">
        <v>5</v>
      </c>
      <c r="W53" s="16">
        <v>5</v>
      </c>
      <c r="X53" s="16">
        <v>5</v>
      </c>
      <c r="Y53" s="16"/>
      <c r="Z53" s="16"/>
      <c r="AA53" s="16"/>
      <c r="AB53" s="16">
        <v>4</v>
      </c>
      <c r="AD53" s="139"/>
      <c r="AE53" s="139"/>
    </row>
    <row r="54" spans="1:31" s="18" customFormat="1" ht="24.95" customHeight="1">
      <c r="A54" s="16">
        <v>43</v>
      </c>
      <c r="B54" s="17" t="s">
        <v>87</v>
      </c>
      <c r="C54" s="59">
        <v>40307162563</v>
      </c>
      <c r="D54" s="60" t="str">
        <f t="shared" si="0"/>
        <v>L</v>
      </c>
      <c r="E54" s="16">
        <v>4</v>
      </c>
      <c r="F54" s="16">
        <v>4</v>
      </c>
      <c r="G54" s="16">
        <v>5</v>
      </c>
      <c r="H54" s="16">
        <v>5</v>
      </c>
      <c r="I54" s="16">
        <v>5</v>
      </c>
      <c r="J54" s="16">
        <v>5</v>
      </c>
      <c r="K54" s="16">
        <v>5</v>
      </c>
      <c r="L54" s="16">
        <v>5</v>
      </c>
      <c r="M54" s="16">
        <v>5</v>
      </c>
      <c r="N54" s="16">
        <v>5</v>
      </c>
      <c r="O54" s="16">
        <v>5</v>
      </c>
      <c r="P54" s="16">
        <v>5</v>
      </c>
      <c r="Q54" s="16">
        <v>5</v>
      </c>
      <c r="R54" s="16">
        <v>5</v>
      </c>
      <c r="S54" s="16">
        <v>5</v>
      </c>
      <c r="T54" s="16">
        <v>5</v>
      </c>
      <c r="U54" s="16">
        <v>5</v>
      </c>
      <c r="V54" s="16">
        <v>5</v>
      </c>
      <c r="W54" s="16">
        <v>5</v>
      </c>
      <c r="X54" s="16">
        <v>5</v>
      </c>
      <c r="Y54" s="16"/>
      <c r="Z54" s="16"/>
      <c r="AA54" s="16"/>
      <c r="AB54" s="16">
        <v>4</v>
      </c>
      <c r="AD54" s="139"/>
      <c r="AE54" s="139"/>
    </row>
    <row r="55" spans="1:31" s="18" customFormat="1" ht="24.95" customHeight="1">
      <c r="A55" s="16">
        <v>44</v>
      </c>
      <c r="B55" s="17" t="s">
        <v>88</v>
      </c>
      <c r="C55" s="59">
        <v>40307162564</v>
      </c>
      <c r="D55" s="60" t="str">
        <f t="shared" si="0"/>
        <v>P</v>
      </c>
      <c r="E55" s="16">
        <v>4</v>
      </c>
      <c r="F55" s="16">
        <v>4</v>
      </c>
      <c r="G55" s="16">
        <v>5</v>
      </c>
      <c r="H55" s="16">
        <v>5</v>
      </c>
      <c r="I55" s="16">
        <v>5</v>
      </c>
      <c r="J55" s="16">
        <v>5</v>
      </c>
      <c r="K55" s="16">
        <v>5</v>
      </c>
      <c r="L55" s="16">
        <v>5</v>
      </c>
      <c r="M55" s="16">
        <v>5</v>
      </c>
      <c r="N55" s="16">
        <v>5</v>
      </c>
      <c r="O55" s="16">
        <v>5</v>
      </c>
      <c r="P55" s="16">
        <v>5</v>
      </c>
      <c r="Q55" s="16">
        <v>5</v>
      </c>
      <c r="R55" s="16">
        <v>5</v>
      </c>
      <c r="S55" s="16">
        <v>5</v>
      </c>
      <c r="T55" s="16">
        <v>5</v>
      </c>
      <c r="U55" s="16">
        <v>5</v>
      </c>
      <c r="V55" s="16">
        <v>5</v>
      </c>
      <c r="W55" s="16">
        <v>5</v>
      </c>
      <c r="X55" s="16">
        <v>5</v>
      </c>
      <c r="Y55" s="16"/>
      <c r="Z55" s="16"/>
      <c r="AA55" s="16"/>
      <c r="AB55" s="16">
        <v>4</v>
      </c>
      <c r="AD55" s="139"/>
      <c r="AE55" s="139"/>
    </row>
    <row r="56" spans="1:31" s="18" customFormat="1" ht="24.95" customHeight="1">
      <c r="A56" s="16">
        <v>45</v>
      </c>
      <c r="B56" s="17" t="s">
        <v>89</v>
      </c>
      <c r="C56" s="59">
        <v>40307162565</v>
      </c>
      <c r="D56" s="60" t="str">
        <f t="shared" si="0"/>
        <v>L</v>
      </c>
      <c r="E56" s="16">
        <v>4</v>
      </c>
      <c r="F56" s="16">
        <v>4</v>
      </c>
      <c r="G56" s="16">
        <v>5</v>
      </c>
      <c r="H56" s="16">
        <v>5</v>
      </c>
      <c r="I56" s="16">
        <v>5</v>
      </c>
      <c r="J56" s="16">
        <v>5</v>
      </c>
      <c r="K56" s="16">
        <v>5</v>
      </c>
      <c r="L56" s="16">
        <v>5</v>
      </c>
      <c r="M56" s="16">
        <v>5</v>
      </c>
      <c r="N56" s="16">
        <v>5</v>
      </c>
      <c r="O56" s="16">
        <v>5</v>
      </c>
      <c r="P56" s="16">
        <v>5</v>
      </c>
      <c r="Q56" s="16">
        <v>5</v>
      </c>
      <c r="R56" s="16">
        <v>5</v>
      </c>
      <c r="S56" s="16">
        <v>5</v>
      </c>
      <c r="T56" s="16">
        <v>5</v>
      </c>
      <c r="U56" s="16">
        <v>5</v>
      </c>
      <c r="V56" s="16">
        <v>5</v>
      </c>
      <c r="W56" s="16">
        <v>5</v>
      </c>
      <c r="X56" s="16">
        <v>5</v>
      </c>
      <c r="Y56" s="16"/>
      <c r="Z56" s="16"/>
      <c r="AA56" s="16"/>
      <c r="AB56" s="16">
        <v>4</v>
      </c>
      <c r="AD56" s="139"/>
      <c r="AE56" s="139"/>
    </row>
    <row r="57" spans="1:31" s="18" customFormat="1" ht="24.95" customHeight="1">
      <c r="A57" s="16">
        <v>46</v>
      </c>
      <c r="B57" s="17" t="s">
        <v>90</v>
      </c>
      <c r="C57" s="59">
        <v>40307162566</v>
      </c>
      <c r="D57" s="60" t="str">
        <f t="shared" si="0"/>
        <v>P</v>
      </c>
      <c r="E57" s="16">
        <v>4</v>
      </c>
      <c r="F57" s="16">
        <v>4</v>
      </c>
      <c r="G57" s="16">
        <v>4</v>
      </c>
      <c r="H57" s="16">
        <v>4</v>
      </c>
      <c r="I57" s="16">
        <v>4</v>
      </c>
      <c r="J57" s="16">
        <v>4</v>
      </c>
      <c r="K57" s="16">
        <v>4</v>
      </c>
      <c r="L57" s="16">
        <v>4</v>
      </c>
      <c r="M57" s="16">
        <v>4</v>
      </c>
      <c r="N57" s="16">
        <v>4</v>
      </c>
      <c r="O57" s="16">
        <v>4</v>
      </c>
      <c r="P57" s="16">
        <v>4</v>
      </c>
      <c r="Q57" s="16">
        <v>4</v>
      </c>
      <c r="R57" s="16">
        <v>4</v>
      </c>
      <c r="S57" s="16">
        <v>4</v>
      </c>
      <c r="T57" s="16">
        <v>4</v>
      </c>
      <c r="U57" s="16">
        <v>4</v>
      </c>
      <c r="V57" s="16">
        <v>4</v>
      </c>
      <c r="W57" s="16">
        <v>4</v>
      </c>
      <c r="X57" s="16">
        <v>4</v>
      </c>
      <c r="Y57" s="16"/>
      <c r="Z57" s="16"/>
      <c r="AA57" s="16"/>
      <c r="AB57" s="16">
        <v>4</v>
      </c>
      <c r="AD57" s="139"/>
      <c r="AE57" s="139"/>
    </row>
    <row r="58" spans="1:31" s="18" customFormat="1" ht="24.95" customHeight="1">
      <c r="A58" s="16">
        <v>47</v>
      </c>
      <c r="B58" s="17" t="s">
        <v>91</v>
      </c>
      <c r="C58" s="59">
        <v>40307162567</v>
      </c>
      <c r="D58" s="60" t="str">
        <f t="shared" si="0"/>
        <v>P</v>
      </c>
      <c r="E58" s="16">
        <v>4</v>
      </c>
      <c r="F58" s="16">
        <v>4</v>
      </c>
      <c r="G58" s="16">
        <v>4</v>
      </c>
      <c r="H58" s="16">
        <v>4</v>
      </c>
      <c r="I58" s="16">
        <v>4</v>
      </c>
      <c r="J58" s="16">
        <v>4</v>
      </c>
      <c r="K58" s="16">
        <v>4</v>
      </c>
      <c r="L58" s="16">
        <v>4</v>
      </c>
      <c r="M58" s="16">
        <v>4</v>
      </c>
      <c r="N58" s="16">
        <v>4</v>
      </c>
      <c r="O58" s="16">
        <v>4</v>
      </c>
      <c r="P58" s="16">
        <v>4</v>
      </c>
      <c r="Q58" s="16">
        <v>4</v>
      </c>
      <c r="R58" s="16">
        <v>4</v>
      </c>
      <c r="S58" s="16">
        <v>4</v>
      </c>
      <c r="T58" s="16">
        <v>4</v>
      </c>
      <c r="U58" s="16">
        <v>4</v>
      </c>
      <c r="V58" s="16">
        <v>4</v>
      </c>
      <c r="W58" s="16">
        <v>4</v>
      </c>
      <c r="X58" s="16">
        <v>4</v>
      </c>
      <c r="Y58" s="16"/>
      <c r="Z58" s="16"/>
      <c r="AA58" s="16"/>
      <c r="AB58" s="16">
        <v>4</v>
      </c>
      <c r="AD58" s="139"/>
      <c r="AE58" s="139"/>
    </row>
    <row r="59" spans="1:31" s="18" customFormat="1" ht="24.95" customHeight="1">
      <c r="A59" s="16">
        <v>48</v>
      </c>
      <c r="B59" s="17" t="s">
        <v>92</v>
      </c>
      <c r="C59" s="59">
        <v>40206162355</v>
      </c>
      <c r="D59" s="60" t="str">
        <f t="shared" si="0"/>
        <v>L</v>
      </c>
      <c r="E59" s="16">
        <v>4</v>
      </c>
      <c r="F59" s="16">
        <v>4</v>
      </c>
      <c r="G59" s="16">
        <v>4</v>
      </c>
      <c r="H59" s="16">
        <v>4</v>
      </c>
      <c r="I59" s="16">
        <v>4</v>
      </c>
      <c r="J59" s="16">
        <v>4</v>
      </c>
      <c r="K59" s="16">
        <v>4</v>
      </c>
      <c r="L59" s="16">
        <v>4</v>
      </c>
      <c r="M59" s="16">
        <v>4</v>
      </c>
      <c r="N59" s="16">
        <v>4</v>
      </c>
      <c r="O59" s="16">
        <v>4</v>
      </c>
      <c r="P59" s="16">
        <v>4</v>
      </c>
      <c r="Q59" s="16">
        <v>4</v>
      </c>
      <c r="R59" s="16">
        <v>4</v>
      </c>
      <c r="S59" s="16">
        <v>4</v>
      </c>
      <c r="T59" s="16">
        <v>4</v>
      </c>
      <c r="U59" s="16">
        <v>4</v>
      </c>
      <c r="V59" s="16">
        <v>4</v>
      </c>
      <c r="W59" s="16">
        <v>4</v>
      </c>
      <c r="X59" s="16">
        <v>4</v>
      </c>
      <c r="Y59" s="16"/>
      <c r="Z59" s="16"/>
      <c r="AA59" s="16"/>
      <c r="AB59" s="16">
        <v>4</v>
      </c>
      <c r="AD59" s="139"/>
      <c r="AE59" s="139"/>
    </row>
    <row r="60" spans="1:31" s="18" customFormat="1" ht="24.95" customHeight="1">
      <c r="A60" s="16">
        <v>49</v>
      </c>
      <c r="B60" s="17" t="s">
        <v>93</v>
      </c>
      <c r="C60" s="59">
        <v>41209022384</v>
      </c>
      <c r="D60" s="60" t="str">
        <f t="shared" si="0"/>
        <v>P</v>
      </c>
      <c r="E60" s="16">
        <v>4</v>
      </c>
      <c r="F60" s="16">
        <v>4</v>
      </c>
      <c r="G60" s="16">
        <v>4</v>
      </c>
      <c r="H60" s="16">
        <v>4</v>
      </c>
      <c r="I60" s="16">
        <v>4</v>
      </c>
      <c r="J60" s="16">
        <v>4</v>
      </c>
      <c r="K60" s="16">
        <v>4</v>
      </c>
      <c r="L60" s="16">
        <v>4</v>
      </c>
      <c r="M60" s="16">
        <v>4</v>
      </c>
      <c r="N60" s="16">
        <v>4</v>
      </c>
      <c r="O60" s="16">
        <v>4</v>
      </c>
      <c r="P60" s="16">
        <v>4</v>
      </c>
      <c r="Q60" s="16">
        <v>4</v>
      </c>
      <c r="R60" s="16">
        <v>4</v>
      </c>
      <c r="S60" s="16">
        <v>4</v>
      </c>
      <c r="T60" s="16">
        <v>4</v>
      </c>
      <c r="U60" s="16">
        <v>4</v>
      </c>
      <c r="V60" s="16">
        <v>4</v>
      </c>
      <c r="W60" s="16">
        <v>4</v>
      </c>
      <c r="X60" s="16">
        <v>4</v>
      </c>
      <c r="Y60" s="16"/>
      <c r="Z60" s="16"/>
      <c r="AA60" s="16"/>
      <c r="AB60" s="16">
        <v>4</v>
      </c>
      <c r="AC60" s="117"/>
      <c r="AD60" s="140"/>
      <c r="AE60" s="140"/>
    </row>
    <row r="61" spans="1:31" s="18" customFormat="1" ht="24.95" customHeight="1">
      <c r="A61" s="16">
        <v>50</v>
      </c>
      <c r="B61" s="17" t="s">
        <v>94</v>
      </c>
      <c r="C61" s="59">
        <v>40709072361</v>
      </c>
      <c r="D61" s="60" t="str">
        <f t="shared" si="0"/>
        <v>L</v>
      </c>
      <c r="E61" s="16">
        <v>4</v>
      </c>
      <c r="F61" s="16">
        <v>4</v>
      </c>
      <c r="G61" s="16">
        <v>4</v>
      </c>
      <c r="H61" s="16">
        <v>4</v>
      </c>
      <c r="I61" s="16">
        <v>4</v>
      </c>
      <c r="J61" s="16">
        <v>4</v>
      </c>
      <c r="K61" s="16">
        <v>4</v>
      </c>
      <c r="L61" s="16">
        <v>4</v>
      </c>
      <c r="M61" s="16">
        <v>4</v>
      </c>
      <c r="N61" s="16">
        <v>4</v>
      </c>
      <c r="O61" s="16">
        <v>4</v>
      </c>
      <c r="P61" s="16">
        <v>4</v>
      </c>
      <c r="Q61" s="16">
        <v>4</v>
      </c>
      <c r="R61" s="16">
        <v>4</v>
      </c>
      <c r="S61" s="16">
        <v>4</v>
      </c>
      <c r="T61" s="16">
        <v>4</v>
      </c>
      <c r="U61" s="16">
        <v>4</v>
      </c>
      <c r="V61" s="16">
        <v>4</v>
      </c>
      <c r="W61" s="16">
        <v>4</v>
      </c>
      <c r="X61" s="16">
        <v>4</v>
      </c>
      <c r="Y61" s="16"/>
      <c r="Z61" s="16"/>
      <c r="AA61" s="16"/>
      <c r="AB61" s="16">
        <v>4</v>
      </c>
      <c r="AD61" s="140"/>
      <c r="AE61" s="140"/>
    </row>
    <row r="62" spans="1:31" s="18" customFormat="1" ht="24.95" customHeight="1">
      <c r="A62" s="16">
        <v>51</v>
      </c>
      <c r="B62" s="17" t="s">
        <v>95</v>
      </c>
      <c r="C62" s="59">
        <v>41207162357</v>
      </c>
      <c r="D62" s="60" t="str">
        <f t="shared" si="0"/>
        <v>P</v>
      </c>
      <c r="E62" s="16">
        <v>4</v>
      </c>
      <c r="F62" s="16">
        <v>4</v>
      </c>
      <c r="G62" s="16">
        <v>4</v>
      </c>
      <c r="H62" s="16">
        <v>4</v>
      </c>
      <c r="I62" s="16">
        <v>4</v>
      </c>
      <c r="J62" s="16">
        <v>4</v>
      </c>
      <c r="K62" s="16">
        <v>4</v>
      </c>
      <c r="L62" s="16">
        <v>4</v>
      </c>
      <c r="M62" s="16">
        <v>4</v>
      </c>
      <c r="N62" s="16">
        <v>4</v>
      </c>
      <c r="O62" s="16">
        <v>4</v>
      </c>
      <c r="P62" s="16">
        <v>4</v>
      </c>
      <c r="Q62" s="16">
        <v>4</v>
      </c>
      <c r="R62" s="16">
        <v>4</v>
      </c>
      <c r="S62" s="16">
        <v>4</v>
      </c>
      <c r="T62" s="16">
        <v>4</v>
      </c>
      <c r="U62" s="16">
        <v>4</v>
      </c>
      <c r="V62" s="16">
        <v>4</v>
      </c>
      <c r="W62" s="16">
        <v>4</v>
      </c>
      <c r="X62" s="16">
        <v>4</v>
      </c>
      <c r="Y62" s="16"/>
      <c r="Z62" s="16"/>
      <c r="AA62" s="16"/>
      <c r="AB62" s="16">
        <v>4</v>
      </c>
      <c r="AD62" s="140"/>
      <c r="AE62" s="140"/>
    </row>
    <row r="63" spans="1:31" s="18" customFormat="1" ht="24.95" customHeight="1">
      <c r="A63" s="16">
        <v>52</v>
      </c>
      <c r="B63" s="17" t="s">
        <v>96</v>
      </c>
      <c r="C63" s="59">
        <v>41209166359</v>
      </c>
      <c r="D63" s="60" t="str">
        <f t="shared" si="0"/>
        <v>P</v>
      </c>
      <c r="E63" s="16">
        <v>4</v>
      </c>
      <c r="F63" s="16">
        <v>4</v>
      </c>
      <c r="G63" s="16">
        <v>4</v>
      </c>
      <c r="H63" s="16">
        <v>4</v>
      </c>
      <c r="I63" s="16">
        <v>4</v>
      </c>
      <c r="J63" s="16">
        <v>4</v>
      </c>
      <c r="K63" s="16">
        <v>4</v>
      </c>
      <c r="L63" s="16">
        <v>4</v>
      </c>
      <c r="M63" s="16">
        <v>4</v>
      </c>
      <c r="N63" s="16">
        <v>4</v>
      </c>
      <c r="O63" s="16">
        <v>4</v>
      </c>
      <c r="P63" s="16">
        <v>4</v>
      </c>
      <c r="Q63" s="16">
        <v>4</v>
      </c>
      <c r="R63" s="16">
        <v>4</v>
      </c>
      <c r="S63" s="16">
        <v>4</v>
      </c>
      <c r="T63" s="16">
        <v>4</v>
      </c>
      <c r="U63" s="16">
        <v>4</v>
      </c>
      <c r="V63" s="16">
        <v>4</v>
      </c>
      <c r="W63" s="16">
        <v>4</v>
      </c>
      <c r="X63" s="16">
        <v>4</v>
      </c>
      <c r="Y63" s="16"/>
      <c r="Z63" s="16"/>
      <c r="AA63" s="16"/>
      <c r="AB63" s="16">
        <v>4</v>
      </c>
      <c r="AD63" s="140"/>
      <c r="AE63" s="140"/>
    </row>
    <row r="64" spans="1:31" s="18" customFormat="1" ht="24.95" customHeight="1">
      <c r="A64" s="16">
        <v>53</v>
      </c>
      <c r="B64" s="17" t="s">
        <v>97</v>
      </c>
      <c r="C64" s="59">
        <v>41208018957</v>
      </c>
      <c r="D64" s="60" t="str">
        <f t="shared" si="0"/>
        <v>P</v>
      </c>
      <c r="E64" s="16">
        <v>4</v>
      </c>
      <c r="F64" s="16">
        <v>4</v>
      </c>
      <c r="G64" s="16">
        <v>4</v>
      </c>
      <c r="H64" s="16">
        <v>4</v>
      </c>
      <c r="I64" s="16">
        <v>4</v>
      </c>
      <c r="J64" s="16">
        <v>4</v>
      </c>
      <c r="K64" s="16">
        <v>4</v>
      </c>
      <c r="L64" s="16">
        <v>4</v>
      </c>
      <c r="M64" s="16">
        <v>4</v>
      </c>
      <c r="N64" s="16">
        <v>4</v>
      </c>
      <c r="O64" s="16">
        <v>4</v>
      </c>
      <c r="P64" s="16">
        <v>4</v>
      </c>
      <c r="Q64" s="16">
        <v>4</v>
      </c>
      <c r="R64" s="16">
        <v>4</v>
      </c>
      <c r="S64" s="16">
        <v>4</v>
      </c>
      <c r="T64" s="16">
        <v>4</v>
      </c>
      <c r="U64" s="16">
        <v>4</v>
      </c>
      <c r="V64" s="16">
        <v>4</v>
      </c>
      <c r="W64" s="16">
        <v>4</v>
      </c>
      <c r="X64" s="16">
        <v>4</v>
      </c>
      <c r="Y64" s="16"/>
      <c r="Z64" s="16"/>
      <c r="AA64" s="16"/>
      <c r="AB64" s="16">
        <v>4</v>
      </c>
      <c r="AD64" s="140"/>
      <c r="AE64" s="140"/>
    </row>
    <row r="65" spans="1:31" s="18" customFormat="1" ht="24.95" customHeight="1">
      <c r="A65" s="16">
        <v>54</v>
      </c>
      <c r="B65" s="17" t="s">
        <v>101</v>
      </c>
      <c r="C65" s="59">
        <v>41203018933</v>
      </c>
      <c r="D65" s="60" t="str">
        <f t="shared" si="0"/>
        <v>L</v>
      </c>
      <c r="E65" s="16">
        <v>4</v>
      </c>
      <c r="F65" s="16">
        <v>4</v>
      </c>
      <c r="G65" s="16">
        <v>4</v>
      </c>
      <c r="H65" s="16">
        <v>4</v>
      </c>
      <c r="I65" s="16">
        <v>4</v>
      </c>
      <c r="J65" s="16">
        <v>4</v>
      </c>
      <c r="K65" s="16">
        <v>4</v>
      </c>
      <c r="L65" s="16">
        <v>4</v>
      </c>
      <c r="M65" s="16">
        <v>4</v>
      </c>
      <c r="N65" s="16">
        <v>4</v>
      </c>
      <c r="O65" s="16">
        <v>4</v>
      </c>
      <c r="P65" s="16">
        <v>4</v>
      </c>
      <c r="Q65" s="16">
        <v>4</v>
      </c>
      <c r="R65" s="16">
        <v>4</v>
      </c>
      <c r="S65" s="16">
        <v>4</v>
      </c>
      <c r="T65" s="16">
        <v>4</v>
      </c>
      <c r="U65" s="16">
        <v>4</v>
      </c>
      <c r="V65" s="16">
        <v>4</v>
      </c>
      <c r="W65" s="16">
        <v>4</v>
      </c>
      <c r="X65" s="16">
        <v>4</v>
      </c>
      <c r="Y65" s="16"/>
      <c r="Z65" s="16"/>
      <c r="AA65" s="16"/>
      <c r="AB65" s="16">
        <v>4</v>
      </c>
      <c r="AD65" s="140"/>
      <c r="AE65" s="140"/>
    </row>
    <row r="66" spans="1:31">
      <c r="A66" s="25"/>
      <c r="B66" s="6"/>
      <c r="C66" s="6"/>
      <c r="D66" s="64"/>
      <c r="E66" s="6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6"/>
      <c r="U66" s="6"/>
      <c r="V66" s="6"/>
      <c r="W66" s="6"/>
      <c r="X66" s="6"/>
      <c r="Y66" s="6"/>
      <c r="Z66" s="6"/>
      <c r="AA66" s="6"/>
      <c r="AB66" s="83"/>
      <c r="AD66" s="141"/>
      <c r="AE66" s="141"/>
    </row>
    <row r="67" spans="1:31" ht="15.95" customHeight="1">
      <c r="A67" s="7"/>
      <c r="B67" s="5"/>
      <c r="C67" s="5"/>
      <c r="D67" s="62"/>
      <c r="E67" s="5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5"/>
      <c r="U67" s="5"/>
      <c r="V67" s="5"/>
      <c r="W67" s="5"/>
      <c r="X67" s="5"/>
      <c r="Y67" s="5"/>
      <c r="Z67" s="5"/>
      <c r="AA67" s="5"/>
      <c r="AB67" s="84"/>
      <c r="AD67" s="141"/>
      <c r="AE67" s="141"/>
    </row>
    <row r="68" spans="1:31" ht="15.95" customHeight="1">
      <c r="A68" s="7"/>
      <c r="B68" s="5"/>
      <c r="C68" s="5"/>
      <c r="D68" s="62"/>
      <c r="E68" s="5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5"/>
      <c r="U68" s="5"/>
      <c r="V68" s="5"/>
      <c r="W68" s="5"/>
      <c r="X68" s="5"/>
      <c r="Y68" s="5"/>
      <c r="Z68" s="5"/>
      <c r="AA68" s="5"/>
      <c r="AB68" s="84"/>
      <c r="AD68" s="141"/>
      <c r="AE68" s="141"/>
    </row>
    <row r="69" spans="1:31" ht="15.95" customHeight="1">
      <c r="A69" s="86"/>
      <c r="B69" s="69" t="s">
        <v>15</v>
      </c>
      <c r="C69" s="69"/>
      <c r="D69" s="62"/>
      <c r="E69" s="69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5"/>
      <c r="U69" s="5"/>
      <c r="V69" s="5"/>
      <c r="W69" s="5"/>
      <c r="X69" s="5"/>
      <c r="Y69" s="5"/>
      <c r="Z69" s="5"/>
      <c r="AA69" s="5"/>
      <c r="AB69" s="84"/>
      <c r="AD69" s="141"/>
      <c r="AE69" s="141"/>
    </row>
    <row r="70" spans="1:31">
      <c r="A70" s="86"/>
      <c r="B70" s="75" t="s">
        <v>43</v>
      </c>
      <c r="C70" s="75"/>
      <c r="D70" s="77"/>
      <c r="E70" s="7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84"/>
      <c r="AD70" s="141"/>
      <c r="AE70" s="141"/>
    </row>
    <row r="71" spans="1:31">
      <c r="A71" s="86"/>
      <c r="B71" s="75" t="s">
        <v>41</v>
      </c>
      <c r="C71" s="75"/>
      <c r="D71" s="77"/>
      <c r="E71" s="7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84"/>
      <c r="AD71" s="141"/>
      <c r="AE71" s="141"/>
    </row>
    <row r="72" spans="1:31">
      <c r="A72" s="86"/>
      <c r="B72" s="68" t="str">
        <f>$D$1</f>
        <v>SMK CHERAS JAYA</v>
      </c>
      <c r="C72" s="68"/>
      <c r="D72" s="63"/>
      <c r="E72" s="68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84"/>
      <c r="AD72" s="141"/>
      <c r="AE72" s="141"/>
    </row>
    <row r="73" spans="1:31">
      <c r="A73" s="7"/>
      <c r="B73" s="5"/>
      <c r="C73" s="5"/>
      <c r="D73" s="6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84"/>
      <c r="AD73" s="141"/>
      <c r="AE73" s="141"/>
    </row>
    <row r="74" spans="1:31">
      <c r="A74" s="7"/>
      <c r="B74" s="5"/>
      <c r="C74" s="5"/>
      <c r="D74" s="6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84"/>
      <c r="AD74" s="141"/>
      <c r="AE74" s="141"/>
    </row>
    <row r="75" spans="1:31">
      <c r="A75" s="7"/>
      <c r="B75" s="5"/>
      <c r="C75" s="5"/>
      <c r="D75" s="6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84"/>
      <c r="AD75" s="141"/>
      <c r="AE75" s="141"/>
    </row>
    <row r="76" spans="1:31">
      <c r="A76" s="7"/>
      <c r="B76" s="5"/>
      <c r="C76" s="5"/>
      <c r="D76" s="6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84"/>
      <c r="AD76" s="141"/>
      <c r="AE76" s="141"/>
    </row>
    <row r="77" spans="1:31">
      <c r="A77" s="8"/>
      <c r="B77" s="9"/>
      <c r="C77" s="9"/>
      <c r="D77" s="7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85"/>
      <c r="AD77" s="141"/>
      <c r="AE77" s="141"/>
    </row>
    <row r="78" spans="1:31">
      <c r="AD78" s="141"/>
      <c r="AE78" s="141"/>
    </row>
    <row r="79" spans="1:31">
      <c r="AD79" s="141"/>
      <c r="AE79" s="141"/>
    </row>
    <row r="80" spans="1:31">
      <c r="AD80" s="141"/>
      <c r="AE80" s="141"/>
    </row>
    <row r="81" spans="30:31">
      <c r="AD81" s="141"/>
      <c r="AE81" s="141"/>
    </row>
    <row r="82" spans="30:31">
      <c r="AD82" s="141"/>
      <c r="AE82" s="141"/>
    </row>
    <row r="83" spans="30:31">
      <c r="AD83" s="141"/>
      <c r="AE83" s="141"/>
    </row>
    <row r="84" spans="30:31">
      <c r="AD84" s="141"/>
      <c r="AE84" s="141"/>
    </row>
    <row r="85" spans="30:31">
      <c r="AD85" s="141"/>
      <c r="AE85" s="141"/>
    </row>
    <row r="86" spans="30:31">
      <c r="AD86" s="141"/>
      <c r="AE86" s="141"/>
    </row>
    <row r="87" spans="30:31">
      <c r="AD87" s="141"/>
      <c r="AE87" s="141"/>
    </row>
    <row r="88" spans="30:31">
      <c r="AD88" s="141"/>
      <c r="AE88" s="141"/>
    </row>
    <row r="89" spans="30:31">
      <c r="AD89" s="141"/>
      <c r="AE89" s="141"/>
    </row>
    <row r="90" spans="30:31">
      <c r="AD90" s="141"/>
      <c r="AE90" s="141"/>
    </row>
    <row r="91" spans="30:31">
      <c r="AD91" s="141"/>
      <c r="AE91" s="141"/>
    </row>
    <row r="92" spans="30:31">
      <c r="AD92" s="141"/>
      <c r="AE92" s="141"/>
    </row>
    <row r="93" spans="30:31">
      <c r="AD93" s="141"/>
      <c r="AE93" s="141"/>
    </row>
    <row r="94" spans="30:31">
      <c r="AD94" s="141"/>
      <c r="AE94" s="141"/>
    </row>
    <row r="95" spans="30:31">
      <c r="AD95" s="141"/>
      <c r="AE95" s="141"/>
    </row>
    <row r="96" spans="30:31">
      <c r="AD96" s="141"/>
      <c r="AE96" s="141"/>
    </row>
    <row r="97" spans="30:31">
      <c r="AD97" s="141"/>
      <c r="AE97" s="141"/>
    </row>
    <row r="98" spans="30:31">
      <c r="AD98" s="141"/>
      <c r="AE98" s="141"/>
    </row>
    <row r="99" spans="30:31">
      <c r="AD99" s="141"/>
      <c r="AE99" s="141"/>
    </row>
    <row r="100" spans="30:31">
      <c r="AD100" s="141"/>
      <c r="AE100" s="141"/>
    </row>
    <row r="101" spans="30:31">
      <c r="AD101" s="141"/>
      <c r="AE101" s="141"/>
    </row>
    <row r="102" spans="30:31">
      <c r="AD102" s="141"/>
      <c r="AE102" s="141"/>
    </row>
    <row r="103" spans="30:31">
      <c r="AD103" s="141"/>
      <c r="AE103" s="141"/>
    </row>
    <row r="104" spans="30:31">
      <c r="AD104" s="141"/>
      <c r="AE104" s="141"/>
    </row>
    <row r="105" spans="30:31"/>
    <row r="106" spans="30:31"/>
    <row r="107" spans="30:31"/>
    <row r="108" spans="30:31"/>
    <row r="109" spans="30:31"/>
    <row r="110" spans="30:31"/>
    <row r="111" spans="30:31"/>
    <row r="112" spans="30:31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ortState ref="A10:AB59">
    <sortCondition ref="B10:B59"/>
  </sortState>
  <mergeCells count="12">
    <mergeCell ref="F68:S68"/>
    <mergeCell ref="F66:S66"/>
    <mergeCell ref="F69:S69"/>
    <mergeCell ref="F67:S67"/>
    <mergeCell ref="AB9:AB11"/>
    <mergeCell ref="G9:T10"/>
    <mergeCell ref="U9:X10"/>
    <mergeCell ref="D9:D11"/>
    <mergeCell ref="C9:C11"/>
    <mergeCell ref="B9:B11"/>
    <mergeCell ref="A9:A11"/>
    <mergeCell ref="E9:F10"/>
  </mergeCells>
  <dataValidations count="2">
    <dataValidation type="textLength" operator="equal" allowBlank="1" showErrorMessage="1" errorTitle="NO. KAD PENGENALAN" error="Sila masukkan nombor kad pengenalan dengan tepat dan betul." sqref="C12:C65">
      <formula1>11</formula1>
    </dataValidation>
    <dataValidation type="whole" allowBlank="1" showErrorMessage="1" errorTitle="TAHAP PENGUASAAN" error="SILA ISIKAN TAHAP PENGUASAAN YANG BETUL!" sqref="E12:Z65 AB12:AB65">
      <formula1>1</formula1>
      <formula2>6</formula2>
    </dataValidation>
  </dataValidations>
  <pageMargins left="0.25" right="0.25" top="0.75" bottom="0.75" header="0.3" footer="0.3"/>
  <pageSetup paperSize="9" scale="39" fitToHeight="0" orientation="landscape" blackAndWhite="1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showGridLines="0" tabSelected="1" topLeftCell="A63" zoomScaleNormal="100" zoomScaleSheetLayoutView="80" workbookViewId="0">
      <selection activeCell="D8" sqref="D8"/>
    </sheetView>
  </sheetViews>
  <sheetFormatPr defaultColWidth="9.140625" defaultRowHeight="16.5" zeroHeight="1"/>
  <cols>
    <col min="1" max="1" width="2.140625" style="1" customWidth="1"/>
    <col min="2" max="2" width="19" style="55" customWidth="1"/>
    <col min="3" max="3" width="8" style="55" customWidth="1"/>
    <col min="4" max="4" width="27.28515625" style="55" customWidth="1"/>
    <col min="5" max="5" width="13.7109375" style="55" customWidth="1"/>
    <col min="6" max="6" width="94.7109375" style="55" customWidth="1"/>
    <col min="7" max="7" width="4.28515625" style="26" customWidth="1"/>
    <col min="8" max="8" width="3" style="27" hidden="1" customWidth="1"/>
    <col min="9" max="9" width="9.28515625" style="1" hidden="1" customWidth="1"/>
    <col min="10" max="10" width="12.140625" style="1" hidden="1" customWidth="1"/>
    <col min="11" max="11" width="7.7109375" style="1" hidden="1" customWidth="1"/>
    <col min="12" max="12" width="5.5703125" style="1" customWidth="1"/>
    <col min="13" max="13" width="5.85546875" style="1" customWidth="1"/>
    <col min="14" max="16384" width="9.140625" style="1"/>
  </cols>
  <sheetData>
    <row r="1" spans="1:11" s="70" customFormat="1" ht="21" customHeight="1">
      <c r="A1" s="71"/>
      <c r="B1" s="199" t="str">
        <f>'REKOD PRESTASI MURID'!$D$1</f>
        <v>SMK CHERAS JAYA</v>
      </c>
      <c r="C1" s="199"/>
      <c r="D1" s="199"/>
      <c r="E1" s="199"/>
      <c r="F1" s="199"/>
      <c r="G1" s="71"/>
      <c r="H1" s="27"/>
    </row>
    <row r="2" spans="1:11" s="70" customFormat="1" ht="21" customHeight="1">
      <c r="A2" s="71"/>
      <c r="B2" s="199" t="str">
        <f>'REKOD PRESTASI MURID'!$D$2</f>
        <v>CHERAS</v>
      </c>
      <c r="C2" s="199"/>
      <c r="D2" s="199"/>
      <c r="E2" s="199"/>
      <c r="F2" s="199"/>
      <c r="G2" s="71"/>
      <c r="H2" s="27"/>
    </row>
    <row r="3" spans="1:11" s="70" customFormat="1" ht="21" customHeight="1">
      <c r="A3" s="71"/>
      <c r="B3" s="199" t="str">
        <f>'REKOD PRESTASI MURID'!$D$3</f>
        <v>SELANGOR</v>
      </c>
      <c r="C3" s="199"/>
      <c r="D3" s="199"/>
      <c r="E3" s="199"/>
      <c r="F3" s="199"/>
      <c r="G3" s="71"/>
      <c r="H3" s="27"/>
    </row>
    <row r="4" spans="1:11" s="70" customFormat="1" ht="21" customHeight="1">
      <c r="A4" s="72"/>
      <c r="B4" s="200" t="str">
        <f>'REKOD PRESTASI MURID'!$D$4</f>
        <v>MAC 2017</v>
      </c>
      <c r="C4" s="200"/>
      <c r="D4" s="200"/>
      <c r="E4" s="200"/>
      <c r="F4" s="200"/>
      <c r="G4" s="72"/>
      <c r="H4" s="193" t="s">
        <v>30</v>
      </c>
      <c r="I4" s="193"/>
      <c r="J4" s="193"/>
    </row>
    <row r="5" spans="1:11">
      <c r="A5" s="10"/>
      <c r="B5" s="10"/>
      <c r="C5" s="10"/>
      <c r="D5" s="10"/>
      <c r="E5" s="10"/>
      <c r="F5" s="10"/>
      <c r="G5" s="10"/>
      <c r="H5" s="105"/>
      <c r="I5" s="106"/>
      <c r="J5" s="106"/>
    </row>
    <row r="6" spans="1:11" ht="18.75">
      <c r="A6" s="10"/>
      <c r="B6" s="73" t="str">
        <f>'REKOD PRESTASI MURID'!A7</f>
        <v>PENDIDIKAN SENI VISUAL</v>
      </c>
      <c r="C6" s="10"/>
      <c r="D6" s="10"/>
      <c r="E6" s="10"/>
      <c r="F6" s="10"/>
      <c r="G6" s="10"/>
      <c r="H6" s="105"/>
      <c r="I6" s="107">
        <v>1</v>
      </c>
      <c r="J6" s="106"/>
    </row>
    <row r="7" spans="1:11">
      <c r="A7" s="10"/>
      <c r="B7" s="10"/>
      <c r="C7" s="10"/>
      <c r="D7" s="10"/>
      <c r="E7" s="10"/>
      <c r="F7" s="10"/>
      <c r="G7" s="10"/>
      <c r="H7" s="57">
        <v>1</v>
      </c>
      <c r="I7" s="57" t="str">
        <f>'REKOD PRESTASI MURID'!B12</f>
        <v>MURID 1</v>
      </c>
      <c r="J7" s="57" t="str">
        <f t="shared" ref="J7" si="0">IF(I7=0,"",H7&amp;"  "&amp;I7)</f>
        <v>1  MURID 1</v>
      </c>
    </row>
    <row r="8" spans="1:11">
      <c r="A8" s="10"/>
      <c r="B8" s="201" t="s">
        <v>2</v>
      </c>
      <c r="C8" s="202"/>
      <c r="D8" s="95" t="str">
        <f>VLOOKUP($I$6,H7:J69,2)</f>
        <v>MURID 1</v>
      </c>
      <c r="E8" s="96"/>
      <c r="F8" s="12"/>
      <c r="G8" s="10"/>
      <c r="H8" s="57">
        <v>2</v>
      </c>
      <c r="I8" s="57" t="str">
        <f>'REKOD PRESTASI MURID'!B13</f>
        <v>MURID 2</v>
      </c>
      <c r="J8" s="57" t="str">
        <f t="shared" ref="J8:J60" si="1">IF(I8=0,"",H8&amp;"  "&amp;I8)</f>
        <v>2  MURID 2</v>
      </c>
    </row>
    <row r="9" spans="1:11">
      <c r="A9" s="10"/>
      <c r="B9" s="196" t="s">
        <v>35</v>
      </c>
      <c r="C9" s="197"/>
      <c r="D9" s="104">
        <f>VLOOKUP($I$6,'REKOD PRESTASI MURID'!$A$12:$D$65,3)</f>
        <v>40307162521</v>
      </c>
      <c r="E9" s="97"/>
      <c r="F9" s="12"/>
      <c r="G9" s="10"/>
      <c r="H9" s="57">
        <v>3</v>
      </c>
      <c r="I9" s="57" t="str">
        <f>'REKOD PRESTASI MURID'!B14</f>
        <v>MURID 3</v>
      </c>
      <c r="J9" s="57" t="str">
        <f t="shared" si="1"/>
        <v>3  MURID 3</v>
      </c>
    </row>
    <row r="10" spans="1:11">
      <c r="A10" s="10"/>
      <c r="B10" s="196" t="s">
        <v>3</v>
      </c>
      <c r="C10" s="197"/>
      <c r="D10" s="98" t="str">
        <f>VLOOKUP($I$6,'REKOD PRESTASI MURID'!$A$12:$D$65,4)</f>
        <v>L</v>
      </c>
      <c r="E10" s="99"/>
      <c r="F10" s="12"/>
      <c r="G10" s="10"/>
      <c r="H10" s="57">
        <v>4</v>
      </c>
      <c r="I10" s="57" t="str">
        <f>'REKOD PRESTASI MURID'!B15</f>
        <v>MURID 4</v>
      </c>
      <c r="J10" s="57" t="str">
        <f t="shared" si="1"/>
        <v>4  MURID 4</v>
      </c>
    </row>
    <row r="11" spans="1:11">
      <c r="A11" s="10"/>
      <c r="B11" s="196" t="s">
        <v>4</v>
      </c>
      <c r="C11" s="197"/>
      <c r="D11" s="98" t="str">
        <f>'REKOD PRESTASI MURID'!$D$7</f>
        <v>TING 1 JAYA</v>
      </c>
      <c r="E11" s="99"/>
      <c r="F11" s="12"/>
      <c r="G11" s="10"/>
      <c r="H11" s="57">
        <v>5</v>
      </c>
      <c r="I11" s="57" t="str">
        <f>'REKOD PRESTASI MURID'!B16</f>
        <v>MURID 5</v>
      </c>
      <c r="J11" s="57" t="str">
        <f t="shared" si="1"/>
        <v>5  MURID 5</v>
      </c>
    </row>
    <row r="12" spans="1:11">
      <c r="A12" s="10"/>
      <c r="B12" s="20" t="s">
        <v>34</v>
      </c>
      <c r="C12" s="21"/>
      <c r="D12" s="98" t="str">
        <f>'REKOD PRESTASI MURID'!$D$6</f>
        <v>EN SUDIMAN MUSA</v>
      </c>
      <c r="E12" s="99"/>
      <c r="F12" s="12"/>
      <c r="G12" s="10"/>
      <c r="H12" s="57">
        <v>6</v>
      </c>
      <c r="I12" s="57" t="str">
        <f>'REKOD PRESTASI MURID'!B17</f>
        <v>MURID 6</v>
      </c>
      <c r="J12" s="57" t="str">
        <f t="shared" si="1"/>
        <v>6  MURID 6</v>
      </c>
      <c r="K12" s="2"/>
    </row>
    <row r="13" spans="1:11">
      <c r="A13" s="10"/>
      <c r="B13" s="194" t="s">
        <v>5</v>
      </c>
      <c r="C13" s="195"/>
      <c r="D13" s="100" t="s">
        <v>44</v>
      </c>
      <c r="E13" s="101"/>
      <c r="F13" s="12"/>
      <c r="G13" s="10"/>
      <c r="H13" s="57">
        <v>7</v>
      </c>
      <c r="I13" s="57" t="str">
        <f>'REKOD PRESTASI MURID'!B18</f>
        <v>MURID 7</v>
      </c>
      <c r="J13" s="57" t="str">
        <f t="shared" si="1"/>
        <v>7  MURID 7</v>
      </c>
    </row>
    <row r="14" spans="1:11">
      <c r="A14" s="10"/>
      <c r="B14" s="11"/>
      <c r="C14" s="11"/>
      <c r="D14" s="11"/>
      <c r="E14" s="13"/>
      <c r="F14" s="11"/>
      <c r="G14" s="10"/>
      <c r="H14" s="57">
        <v>8</v>
      </c>
      <c r="I14" s="57" t="str">
        <f>'REKOD PRESTASI MURID'!B19</f>
        <v>MURID 8</v>
      </c>
      <c r="J14" s="57" t="str">
        <f t="shared" si="1"/>
        <v>8  MURID 8</v>
      </c>
    </row>
    <row r="15" spans="1:11" ht="22.5" customHeight="1">
      <c r="A15" s="10"/>
      <c r="B15" s="161"/>
      <c r="C15" s="164"/>
      <c r="D15" s="164"/>
      <c r="E15" s="169"/>
      <c r="F15" s="12"/>
      <c r="G15" s="10"/>
      <c r="H15" s="57">
        <v>9</v>
      </c>
      <c r="I15" s="57" t="str">
        <f>'REKOD PRESTASI MURID'!B20</f>
        <v>MURID 9</v>
      </c>
      <c r="J15" s="57" t="str">
        <f t="shared" si="1"/>
        <v>9  MURID 9</v>
      </c>
    </row>
    <row r="16" spans="1:11" ht="51.75" customHeight="1">
      <c r="A16" s="10"/>
      <c r="B16" s="211" t="s">
        <v>33</v>
      </c>
      <c r="C16" s="212"/>
      <c r="D16" s="163" t="s">
        <v>111</v>
      </c>
      <c r="E16" s="162">
        <f>VLOOKUP($I$6,'REKOD PRESTASI MURID'!$A$12:$AB$65,6)</f>
        <v>4</v>
      </c>
      <c r="F16" s="61" t="str">
        <f>VLOOKUP(E16,'DATA PERNYATAAN TAHAP PGUASAAN '!A12:B17,2)</f>
        <v>Menganalisis dan memanipulasi hasil eksperimentasi dokumentasi Perkembangan Seni Lukis dan Seni Reka Di Malaysia melalui penerokaan media, proses dan teknik dalam penghasilan karya.</v>
      </c>
      <c r="G16" s="10"/>
      <c r="H16" s="57">
        <v>10</v>
      </c>
      <c r="I16" s="57" t="str">
        <f>'REKOD PRESTASI MURID'!B21</f>
        <v>MURID 10</v>
      </c>
      <c r="J16" s="57" t="str">
        <f t="shared" si="1"/>
        <v>10  MURID 10</v>
      </c>
    </row>
    <row r="17" spans="1:10" ht="51.75" customHeight="1">
      <c r="A17" s="10"/>
      <c r="B17" s="213"/>
      <c r="C17" s="214"/>
      <c r="D17" s="163" t="s">
        <v>112</v>
      </c>
      <c r="E17" s="162">
        <f>VLOOKUP($I$6,'REKOD PRESTASI MURID'!$A$12:$AB$65,20)</f>
        <v>5</v>
      </c>
      <c r="F17" s="61" t="str">
        <f>VLOOKUP(E17,'DATA PERNYATAAN TAHAP PGUASAAN '!A147:B152,2)</f>
        <v>Menzahirkan idea secara kreatif dan inovatif hasil daripada eksperimentasi dan penerokaan unsur seni dan prinsip rekaan dalam penghasilan karya.</v>
      </c>
      <c r="G17" s="10"/>
      <c r="H17" s="57">
        <v>11</v>
      </c>
      <c r="I17" s="57" t="str">
        <f>'REKOD PRESTASI MURID'!B22</f>
        <v>MURID 11</v>
      </c>
      <c r="J17" s="57" t="str">
        <f t="shared" si="1"/>
        <v>11  MURID 11</v>
      </c>
    </row>
    <row r="18" spans="1:10" ht="51.75" customHeight="1">
      <c r="A18" s="10"/>
      <c r="B18" s="215"/>
      <c r="C18" s="216"/>
      <c r="D18" s="163" t="s">
        <v>128</v>
      </c>
      <c r="E18" s="162">
        <f>VLOOKUP($I$6,'REKOD PRESTASI MURID'!$A$12:$AB$65,24)</f>
        <v>5</v>
      </c>
      <c r="F18" s="61" t="str">
        <f>VLOOKUP(E18,'DATA PERNYATAAN TAHAP PGUASAAN '!A179:B184,2)</f>
        <v>Menzahirkan idea secara kreatif dan inovatif hasil daripada eksperimentasi dan penerokaan aplikasi tema dan mesej; motif, idea dan konsep serta designomic dalam proses pembentukan karya melalui penerokaan media, proses dan teknik dalam penghasilan karya.</v>
      </c>
      <c r="G18" s="10"/>
      <c r="H18" s="57">
        <v>12</v>
      </c>
      <c r="I18" s="57" t="str">
        <f>'REKOD PRESTASI MURID'!B23</f>
        <v>MURID 12</v>
      </c>
      <c r="J18" s="57" t="str">
        <f t="shared" si="1"/>
        <v>12  MURID 12</v>
      </c>
    </row>
    <row r="19" spans="1:10" ht="34.5" hidden="1" customHeight="1">
      <c r="A19" s="10"/>
      <c r="B19" s="161"/>
      <c r="C19" s="161"/>
      <c r="G19" s="10"/>
      <c r="H19" s="57">
        <v>13</v>
      </c>
      <c r="I19" s="57" t="str">
        <f>'REKOD PRESTASI MURID'!B24</f>
        <v>MURID 13</v>
      </c>
      <c r="J19" s="57" t="str">
        <f t="shared" si="1"/>
        <v>13  MURID 13</v>
      </c>
    </row>
    <row r="20" spans="1:10">
      <c r="A20" s="10"/>
      <c r="B20" s="14"/>
      <c r="C20" s="14"/>
      <c r="D20" s="14"/>
      <c r="E20" s="14"/>
      <c r="F20" s="14"/>
      <c r="G20" s="10"/>
      <c r="H20" s="57">
        <v>14</v>
      </c>
      <c r="I20" s="57" t="str">
        <f>'REKOD PRESTASI MURID'!B25</f>
        <v>MURID 14</v>
      </c>
      <c r="J20" s="57" t="str">
        <f t="shared" si="1"/>
        <v>14  MURID 14</v>
      </c>
    </row>
    <row r="21" spans="1:10" ht="81" customHeight="1">
      <c r="A21" s="10"/>
      <c r="B21" s="203" t="s">
        <v>259</v>
      </c>
      <c r="C21" s="203"/>
      <c r="D21" s="94" t="s">
        <v>31</v>
      </c>
      <c r="E21" s="93" t="s">
        <v>16</v>
      </c>
      <c r="F21" s="92" t="s">
        <v>6</v>
      </c>
      <c r="G21" s="10"/>
      <c r="H21" s="57">
        <v>15</v>
      </c>
      <c r="I21" s="57" t="str">
        <f>'REKOD PRESTASI MURID'!B26</f>
        <v>MURID 15</v>
      </c>
      <c r="J21" s="57" t="str">
        <f t="shared" si="1"/>
        <v>15  MURID 15</v>
      </c>
    </row>
    <row r="22" spans="1:10" ht="72" customHeight="1">
      <c r="A22" s="10"/>
      <c r="B22" s="205" t="s">
        <v>258</v>
      </c>
      <c r="C22" s="206"/>
      <c r="D22" s="112" t="str">
        <f>'REKOD PRESTASI MURID'!$E$11</f>
        <v>Perkembangan Seni Visual di Malaysia</v>
      </c>
      <c r="E22" s="102">
        <f>VLOOKUP($I$6,'REKOD PRESTASI MURID'!$A$12:$W$65,5)</f>
        <v>1</v>
      </c>
      <c r="F22" s="61" t="str">
        <f>VLOOKUP(E22,'DATA PERNYATAAN TAHAP PGUASAAN '!A4:B9,2)</f>
        <v>Mengidentifikasikan sejarah perkembangan, tokoh dan sumbangan serta peranan Institusi Seni Visual di Malaysia.</v>
      </c>
      <c r="G22" s="10"/>
      <c r="H22" s="57">
        <v>16</v>
      </c>
      <c r="I22" s="57" t="str">
        <f>'REKOD PRESTASI MURID'!B27</f>
        <v>MURID 16</v>
      </c>
      <c r="J22" s="57" t="str">
        <f t="shared" si="1"/>
        <v>16  MURID 16</v>
      </c>
    </row>
    <row r="23" spans="1:10" ht="7.5" hidden="1" customHeight="1">
      <c r="A23" s="10"/>
      <c r="B23" s="165"/>
      <c r="C23" s="166"/>
      <c r="D23" s="154" t="str">
        <f>'REKOD PRESTASI MURID'!$F$11</f>
        <v>TP
Keseluruhan</v>
      </c>
      <c r="E23" s="102">
        <f>VLOOKUP($I$6,'REKOD PRESTASI MURID'!$A$12:$W$65,6)</f>
        <v>4</v>
      </c>
      <c r="F23" s="61" t="str">
        <f>VLOOKUP(E23,'DATA PERNYATAAN TAHAP PGUASAAN '!A20:B25,2)</f>
        <v>Menganalisis dan memanipulasi hasil eksperimentasi unsur garisan melalui penerokaan media, proses dan teknik dalam penghasilan karya.</v>
      </c>
      <c r="G23" s="10"/>
      <c r="H23" s="57">
        <v>17</v>
      </c>
      <c r="I23" s="57" t="str">
        <f>'REKOD PRESTASI MURID'!B28</f>
        <v>MURID 17</v>
      </c>
      <c r="J23" s="57" t="str">
        <f t="shared" si="1"/>
        <v>17  MURID 17</v>
      </c>
    </row>
    <row r="24" spans="1:10" ht="60.75" customHeight="1">
      <c r="A24" s="10"/>
      <c r="B24" s="205" t="s">
        <v>260</v>
      </c>
      <c r="C24" s="206"/>
      <c r="D24" s="112" t="str">
        <f>'REKOD PRESTASI MURID'!$G$11</f>
        <v>Garisan</v>
      </c>
      <c r="E24" s="102">
        <f>VLOOKUP($I$6,'REKOD PRESTASI MURID'!$A$12:$W$65,7)</f>
        <v>1</v>
      </c>
      <c r="F24" s="61" t="str">
        <f>VLOOKUP(E24,'DATA PERNYATAAN TAHAP PGUASAAN '!A20:B25,2)</f>
        <v>Mengidentifikasikan unsur garisan pada alam semulajadi, objek buatan manusia dan karya seni.</v>
      </c>
      <c r="G24" s="10"/>
      <c r="H24" s="57">
        <v>18</v>
      </c>
      <c r="I24" s="57" t="str">
        <f>'REKOD PRESTASI MURID'!B29</f>
        <v>MURID 18</v>
      </c>
      <c r="J24" s="57" t="str">
        <f t="shared" si="1"/>
        <v>18  MURID 18</v>
      </c>
    </row>
    <row r="25" spans="1:10" ht="60.75" customHeight="1">
      <c r="A25" s="10"/>
      <c r="B25" s="207"/>
      <c r="C25" s="208"/>
      <c r="D25" s="112" t="str">
        <f>'REKOD PRESTASI MURID'!$H$11</f>
        <v>Rupa</v>
      </c>
      <c r="E25" s="102">
        <f>VLOOKUP($I$6,'REKOD PRESTASI MURID'!$A$12:$W$65,8)</f>
        <v>1</v>
      </c>
      <c r="F25" s="61" t="str">
        <f>VLOOKUP(E25,'DATA PERNYATAAN TAHAP PGUASAAN '!A28:B33,2)</f>
        <v>Mengidentifikasikan unsur rupa pada alam semulajadi, objek buatan manusia dan karya seni.</v>
      </c>
      <c r="G25" s="10"/>
      <c r="H25" s="57">
        <v>19</v>
      </c>
      <c r="I25" s="57" t="str">
        <f>'REKOD PRESTASI MURID'!B30</f>
        <v>MURID 19</v>
      </c>
      <c r="J25" s="57" t="str">
        <f t="shared" si="1"/>
        <v>19  MURID 19</v>
      </c>
    </row>
    <row r="26" spans="1:10" ht="60.75" customHeight="1">
      <c r="A26" s="10"/>
      <c r="B26" s="207"/>
      <c r="C26" s="208"/>
      <c r="D26" s="112" t="str">
        <f>'REKOD PRESTASI MURID'!$I$11</f>
        <v>Bentuk</v>
      </c>
      <c r="E26" s="102">
        <f>VLOOKUP($I$6,'REKOD PRESTASI MURID'!$A$12:$W$65,9)</f>
        <v>1</v>
      </c>
      <c r="F26" s="61" t="str">
        <f>VLOOKUP(E26,'DATA PERNYATAAN TAHAP PGUASAAN '!A36:B41,2)</f>
        <v>Mengidentifikasikan unsur bentuk pada alam semulajadi, objek buatan manusia dan karya seni.</v>
      </c>
      <c r="G26" s="10"/>
      <c r="H26" s="57">
        <v>20</v>
      </c>
      <c r="I26" s="57" t="str">
        <f>'REKOD PRESTASI MURID'!B31</f>
        <v>MURID 20</v>
      </c>
      <c r="J26" s="57" t="str">
        <f t="shared" si="1"/>
        <v>20  MURID 20</v>
      </c>
    </row>
    <row r="27" spans="1:10" ht="60.75" customHeight="1">
      <c r="A27" s="10"/>
      <c r="B27" s="207"/>
      <c r="C27" s="208"/>
      <c r="D27" s="112" t="str">
        <f>'REKOD PRESTASI MURID'!$J$11</f>
        <v>Jalinan</v>
      </c>
      <c r="E27" s="102">
        <f>VLOOKUP($I$6,'REKOD PRESTASI MURID'!$A$12:$W$65,10)</f>
        <v>6</v>
      </c>
      <c r="F27" s="61" t="str">
        <f>VLOOKUP(E27,'DATA PERNYATAAN TAHAP PGUASAAN '!A44:B49,2)</f>
        <v>Menghasilkan karya dengan menggunakan idea sendiri secara kreatif dan inovatif serta membuat apresiasi hasil karya berpandukan Bahasa Seni Visual.</v>
      </c>
      <c r="G27" s="10"/>
      <c r="H27" s="57">
        <v>21</v>
      </c>
      <c r="I27" s="57" t="str">
        <f>'REKOD PRESTASI MURID'!B32</f>
        <v>MURID 21</v>
      </c>
      <c r="J27" s="57" t="str">
        <f t="shared" si="1"/>
        <v>21  MURID 21</v>
      </c>
    </row>
    <row r="28" spans="1:10" ht="60.75" customHeight="1">
      <c r="A28" s="10"/>
      <c r="B28" s="207"/>
      <c r="C28" s="208"/>
      <c r="D28" s="112" t="str">
        <f>'REKOD PRESTASI MURID'!$K$11</f>
        <v>Ruang</v>
      </c>
      <c r="E28" s="102">
        <f>VLOOKUP($I$6,'REKOD PRESTASI MURID'!$A$12:$W$65,11)</f>
        <v>6</v>
      </c>
      <c r="F28" s="61" t="str">
        <f>VLOOKUP(E28,'DATA PERNYATAAN TAHAP PGUASAAN '!A52:B57,2)</f>
        <v>Menghasilkan karya dengan menggunakan idea sendiri secara kreatif dan inovatif serta membuat apresiasi hasil karya berpandukan Bahasa Seni Visual.</v>
      </c>
      <c r="G28" s="10"/>
      <c r="H28" s="57">
        <v>22</v>
      </c>
      <c r="I28" s="57" t="str">
        <f>'REKOD PRESTASI MURID'!B33</f>
        <v>MURID 22</v>
      </c>
      <c r="J28" s="57" t="str">
        <f t="shared" si="1"/>
        <v>22  MURID 22</v>
      </c>
    </row>
    <row r="29" spans="1:10" ht="60.75" customHeight="1">
      <c r="A29" s="10"/>
      <c r="B29" s="207"/>
      <c r="C29" s="208"/>
      <c r="D29" s="112" t="str">
        <f>'REKOD PRESTASI MURID'!$L$11</f>
        <v xml:space="preserve">Warna </v>
      </c>
      <c r="E29" s="102">
        <f>VLOOKUP($I$6,'REKOD PRESTASI MURID'!$A$12:$W$65,12)</f>
        <v>3</v>
      </c>
      <c r="F29" s="61" t="str">
        <f>VLOOKUP(E29,'DATA PERNYATAAN TAHAP PGUASAAN '!A60:B65,2)</f>
        <v>Mengaplikasikan pengetahuan dan kefahaman untuk membuat eksperimentasi serta penerokaan unsur warna pada alam semulajadi, objek buatan manusia dan karya seni melalui penggunaan media, proses dan teknik.</v>
      </c>
      <c r="G29" s="10"/>
      <c r="H29" s="57">
        <v>23</v>
      </c>
      <c r="I29" s="57" t="str">
        <f>'REKOD PRESTASI MURID'!B34</f>
        <v>MURID 23</v>
      </c>
      <c r="J29" s="57" t="str">
        <f t="shared" si="1"/>
        <v>23  MURID 23</v>
      </c>
    </row>
    <row r="30" spans="1:10" ht="60.75" customHeight="1">
      <c r="A30" s="10"/>
      <c r="B30" s="207"/>
      <c r="C30" s="208"/>
      <c r="D30" s="112" t="str">
        <f>'REKOD PRESTASI MURID'!$M$11</f>
        <v>Harmoni</v>
      </c>
      <c r="E30" s="102">
        <f>VLOOKUP($I$6,'REKOD PRESTASI MURID'!$A$12:$W$65,13)</f>
        <v>3</v>
      </c>
      <c r="F30" s="61" t="str">
        <f>VLOOKUP(E30,'DATA PERNYATAAN TAHAP PGUASAAN '!A68:B73,2)</f>
        <v>Mengaplikasikan pengetahuan dan kefahaman untuk membuat eksperimentasi serta penerokaan prinsip harmoni pada alam semulajadi, objek buatan manusia dan karya seni melalui penggunaan media, proses dan teknik.</v>
      </c>
      <c r="G30" s="10"/>
      <c r="H30" s="57">
        <v>24</v>
      </c>
      <c r="I30" s="57" t="str">
        <f>'REKOD PRESTASI MURID'!B35</f>
        <v>MURID 24</v>
      </c>
      <c r="J30" s="57" t="str">
        <f t="shared" si="1"/>
        <v>24  MURID 24</v>
      </c>
    </row>
    <row r="31" spans="1:10" ht="60.75" customHeight="1">
      <c r="A31" s="10"/>
      <c r="B31" s="207"/>
      <c r="C31" s="208"/>
      <c r="D31" s="112" t="str">
        <f>'REKOD PRESTASI MURID'!$N$11</f>
        <v>Kontra</v>
      </c>
      <c r="E31" s="102">
        <f>VLOOKUP($I$6,'REKOD PRESTASI MURID'!$A$12:$W$65,14)</f>
        <v>3</v>
      </c>
      <c r="F31" s="61" t="str">
        <f>VLOOKUP(E31,'DATA PERNYATAAN TAHAP PGUASAAN '!A76:B81,2)</f>
        <v>Mengaplikasikan pengetahuan dan kefahaman untuk membuat eksperimentasi serta penerokaan prinsip kontra pada alam semula jadi, objek buatan manusia dan karya seni melalui penggunaan media, proses dan teknik.</v>
      </c>
      <c r="G31" s="10"/>
      <c r="H31" s="57">
        <v>25</v>
      </c>
      <c r="I31" s="57" t="str">
        <f>'REKOD PRESTASI MURID'!B36</f>
        <v>MURID 25</v>
      </c>
      <c r="J31" s="57" t="str">
        <f t="shared" si="1"/>
        <v>25  MURID 25</v>
      </c>
    </row>
    <row r="32" spans="1:10" ht="60.75" customHeight="1">
      <c r="A32" s="10"/>
      <c r="B32" s="207"/>
      <c r="C32" s="208"/>
      <c r="D32" s="112" t="str">
        <f>'REKOD PRESTASI MURID'!$O$11</f>
        <v>Penegasan</v>
      </c>
      <c r="E32" s="102">
        <f>VLOOKUP($I$6,'REKOD PRESTASI MURID'!$A$12:$W$65,15)</f>
        <v>3</v>
      </c>
      <c r="F32" s="61" t="str">
        <f>VLOOKUP(E32,'DATA PERNYATAAN TAHAP PGUASAAN '!A107:B112,2)</f>
        <v>Mengaplikasikan pengetahuan dan kefahaman untuk membuat eksperimentasi serta penerokaan prinsip penegasan pada alam semulajadi, objek buatan manusia dan karya seni melalui penggunaan media, proses dan teknik.</v>
      </c>
      <c r="G32" s="10"/>
      <c r="H32" s="57">
        <v>26</v>
      </c>
      <c r="I32" s="57" t="str">
        <f>'REKOD PRESTASI MURID'!B37</f>
        <v>MURID 26</v>
      </c>
      <c r="J32" s="57" t="str">
        <f t="shared" si="1"/>
        <v>26  MURID 26</v>
      </c>
    </row>
    <row r="33" spans="1:10" ht="60.75" customHeight="1">
      <c r="A33" s="10"/>
      <c r="B33" s="207"/>
      <c r="C33" s="208"/>
      <c r="D33" s="112" t="str">
        <f>'REKOD PRESTASI MURID'!$P$11</f>
        <v>Kepelbagaian</v>
      </c>
      <c r="E33" s="102">
        <f>VLOOKUP($I$6,'REKOD PRESTASI MURID'!$A$12:$W$65,16)</f>
        <v>3</v>
      </c>
      <c r="F33" s="61" t="str">
        <f>VLOOKUP(E33,'DATA PERNYATAAN TAHAP PGUASAAN '!A115:B120,2)</f>
        <v>Mengaplikasikan pengetahuan dan kefahaman untuk membuat eksperimentasi serta penerokaan prinsip kepelbagaian pada alam semulajadi, objek buatan manusia dan karya seni melalui penggunaan media, proses dan teknik.</v>
      </c>
      <c r="G33" s="10"/>
      <c r="H33" s="57">
        <v>27</v>
      </c>
      <c r="I33" s="57" t="str">
        <f>'REKOD PRESTASI MURID'!B38</f>
        <v>MURID 27</v>
      </c>
      <c r="J33" s="57" t="str">
        <f t="shared" si="1"/>
        <v>27  MURID 27</v>
      </c>
    </row>
    <row r="34" spans="1:10" ht="60.75" customHeight="1">
      <c r="A34" s="10"/>
      <c r="B34" s="207"/>
      <c r="C34" s="208"/>
      <c r="D34" s="112" t="str">
        <f>'REKOD PRESTASI MURID'!Q$11</f>
        <v>Imbangan</v>
      </c>
      <c r="E34" s="102">
        <f>VLOOKUP($I$6,'REKOD PRESTASI MURID'!$A$12:$W$65,17)</f>
        <v>3</v>
      </c>
      <c r="F34" s="61" t="str">
        <f>VLOOKUP(E34,'DATA PERNYATAAN TAHAP PGUASAAN '!A123:B128,2)</f>
        <v>Mengaplikasikan pengetahuan dan kefahaman untuk membuat eksperimentasi serta penerokaan prinsip imbangan pada alam semulajadi, objek buatan manusia dan karya seni melalui penggunaan media, proses dan teknik.</v>
      </c>
      <c r="G34" s="10"/>
      <c r="H34" s="57">
        <v>28</v>
      </c>
      <c r="I34" s="57" t="str">
        <f>'REKOD PRESTASI MURID'!B39</f>
        <v>MURID 28</v>
      </c>
      <c r="J34" s="57" t="str">
        <f t="shared" si="1"/>
        <v>28  MURID 28</v>
      </c>
    </row>
    <row r="35" spans="1:10" ht="60.75" customHeight="1">
      <c r="A35" s="10"/>
      <c r="B35" s="207"/>
      <c r="C35" s="208"/>
      <c r="D35" s="112" t="str">
        <f>'REKOD PRESTASI MURID'!$R$11</f>
        <v>Kesatuan</v>
      </c>
      <c r="E35" s="102">
        <f>VLOOKUP($I$6,'REKOD PRESTASI MURID'!$A$12:$W$65,18)</f>
        <v>3</v>
      </c>
      <c r="F35" s="61" t="str">
        <f>VLOOKUP(E35,'DATA PERNYATAAN TAHAP PGUASAAN '!A131:B136,2)</f>
        <v>Mengaplikasikan pengetahuan dan kefahaman untuk membuat eksperimentasi serta penerokaan prinsip kesatuan pada alam semulajadi, objek buatan manusia dan karya seni melalui penggunaan media, proses dan teknik.</v>
      </c>
      <c r="G35" s="10"/>
      <c r="H35" s="57">
        <v>29</v>
      </c>
      <c r="I35" s="57" t="str">
        <f>'REKOD PRESTASI MURID'!B40</f>
        <v>MURID 29</v>
      </c>
      <c r="J35" s="57" t="str">
        <f t="shared" si="1"/>
        <v>29  MURID 29</v>
      </c>
    </row>
    <row r="36" spans="1:10" ht="60.75" customHeight="1">
      <c r="A36" s="10"/>
      <c r="B36" s="209"/>
      <c r="C36" s="210"/>
      <c r="D36" s="112" t="str">
        <f>'REKOD PRESTASI MURID'!$S$11</f>
        <v>Irama dan Pergerakan</v>
      </c>
      <c r="E36" s="102">
        <f>VLOOKUP($I$6,'REKOD PRESTASI MURID'!$A$12:$W$65,19)</f>
        <v>3</v>
      </c>
      <c r="F36" s="61" t="str">
        <f>VLOOKUP(E36,'DATA PERNYATAAN TAHAP PGUASAAN '!A139:B144,2)</f>
        <v>Mengaplikasikan pengetahuan dan kefahaman untuk membuat eksperimentasi serta penerokaan prinsip  irama dan pergerakan pada alam semulajadi, objek buatan manusia dan karya seni melalui penggunaan media, proses dan teknik.</v>
      </c>
      <c r="G36" s="10"/>
      <c r="H36" s="57">
        <v>30</v>
      </c>
      <c r="I36" s="57" t="str">
        <f>'REKOD PRESTASI MURID'!B41</f>
        <v>MURID 30</v>
      </c>
      <c r="J36" s="57" t="str">
        <f t="shared" si="1"/>
        <v>30  MURID 30</v>
      </c>
    </row>
    <row r="37" spans="1:10" ht="60.75" hidden="1" customHeight="1">
      <c r="A37" s="10"/>
      <c r="B37" s="165"/>
      <c r="C37" s="166"/>
      <c r="D37" s="154" t="str">
        <f>'REKOD PRESTASI MURID'!$T$11</f>
        <v>TP
Keseluruhan</v>
      </c>
      <c r="E37" s="102">
        <f>VLOOKUP($I$6,'REKOD PRESTASI MURID'!$A$12:$W$65,20)</f>
        <v>5</v>
      </c>
      <c r="F37" s="61" t="str">
        <f>VLOOKUP(E37,'DATA PERNYATAAN TAHAP PGUASAAN '!A47:B52,2)</f>
        <v>Menzahirkan idea secara kreatif dan inovatif hasil daripada eksperimentasi dan penerokaan unsur jalinan dalam penghasilan karya.</v>
      </c>
      <c r="G37" s="10"/>
      <c r="H37" s="57">
        <v>31</v>
      </c>
      <c r="I37" s="57" t="str">
        <f>'REKOD PRESTASI MURID'!B42</f>
        <v>MURID 31</v>
      </c>
      <c r="J37" s="57" t="str">
        <f t="shared" si="1"/>
        <v>31  MURID 31</v>
      </c>
    </row>
    <row r="38" spans="1:10" ht="60.75" customHeight="1">
      <c r="A38" s="10"/>
      <c r="B38" s="207" t="s">
        <v>261</v>
      </c>
      <c r="C38" s="208"/>
      <c r="D38" s="112" t="str">
        <f>'REKOD PRESTASI MURID'!$U$11</f>
        <v>Tajuk dan Mesej</v>
      </c>
      <c r="E38" s="102">
        <f>VLOOKUP($I$6,'REKOD PRESTASI MURID'!$A$12:$W$65,21)</f>
        <v>3</v>
      </c>
      <c r="F38" s="61" t="str">
        <f>VLOOKUP(E38,'DATA PERNYATAAN TAHAP PGUASAAN '!A155:B160,2)</f>
        <v xml:space="preserve">Mengaplikasikan pengetahuan dan kefahaman untuk membuat eksperimentasi serta penerokaan aplikasi tema dan mesej dalam proses pembentukan karya melalui penggunaan media, proses dan teknik </v>
      </c>
      <c r="G38" s="10"/>
      <c r="H38" s="57">
        <v>32</v>
      </c>
      <c r="I38" s="57" t="str">
        <f>'REKOD PRESTASI MURID'!B43</f>
        <v>MURID 32</v>
      </c>
      <c r="J38" s="57" t="str">
        <f t="shared" si="1"/>
        <v>32  MURID 32</v>
      </c>
    </row>
    <row r="39" spans="1:10" ht="60.75" customHeight="1">
      <c r="A39" s="10"/>
      <c r="B39" s="207"/>
      <c r="C39" s="208"/>
      <c r="D39" s="112" t="str">
        <f>'REKOD PRESTASI MURID'!$V$11</f>
        <v>Motif, Idea dan Konsep</v>
      </c>
      <c r="E39" s="102">
        <f>VLOOKUP($I$6,'REKOD PRESTASI MURID'!$A$12:$W$65,22)</f>
        <v>3</v>
      </c>
      <c r="F39" s="61" t="str">
        <f>VLOOKUP(E39,'DATA PERNYATAAN TAHAP PGUASAAN '!A163:B168,2)</f>
        <v xml:space="preserve">Mengaplikasikan pengetahuan dan kefahaman untuk membuat eksperimentasi serta penerokaan aplikasi  idea, motif dan konsep dalam proses pembentukan karya melalui penggunaan media, proses dan teknik. </v>
      </c>
      <c r="G39" s="10"/>
      <c r="H39" s="57">
        <v>33</v>
      </c>
      <c r="I39" s="57" t="str">
        <f>'REKOD PRESTASI MURID'!B44</f>
        <v>MURID 33</v>
      </c>
      <c r="J39" s="57" t="str">
        <f t="shared" si="1"/>
        <v>33  MURID 33</v>
      </c>
    </row>
    <row r="40" spans="1:10" ht="60.75" customHeight="1">
      <c r="A40" s="10"/>
      <c r="B40" s="209"/>
      <c r="C40" s="210"/>
      <c r="D40" s="112" t="str">
        <f>'REKOD PRESTASI MURID'!$W$11</f>
        <v>Designomic</v>
      </c>
      <c r="E40" s="102">
        <f>VLOOKUP($I$6,'REKOD PRESTASI MURID'!$A$12:$W$65,23)</f>
        <v>3</v>
      </c>
      <c r="F40" s="61" t="str">
        <f>VLOOKUP(E40,'DATA PERNYATAAN TAHAP PGUASAAN '!A171:B176,2)</f>
        <v>Mengaplikasikan pengetahuan dan kefahaman untuk membuat eksperimentasi serta penerokaan  aplikasi designomic dalam proses pembentukan karya melalui penggunaan media, proses dan teknik</v>
      </c>
      <c r="G40" s="10"/>
      <c r="H40" s="57">
        <v>34</v>
      </c>
      <c r="I40" s="57" t="str">
        <f>'REKOD PRESTASI MURID'!B45</f>
        <v>MURID 34</v>
      </c>
      <c r="J40" s="57" t="str">
        <f t="shared" si="1"/>
        <v>34  MURID 34</v>
      </c>
    </row>
    <row r="41" spans="1:10" ht="60.75" hidden="1" customHeight="1">
      <c r="A41" s="10"/>
      <c r="B41" s="165"/>
      <c r="C41" s="166"/>
      <c r="D41" s="154" t="str">
        <f>'REKOD PRESTASI MURID'!$X$11</f>
        <v>TP
Keseluruhan</v>
      </c>
      <c r="E41" s="102">
        <f>VLOOKUP($I$6,'REKOD PRESTASI MURID'!$A$12:$AX$65,24)</f>
        <v>5</v>
      </c>
      <c r="F41" s="61"/>
      <c r="G41" s="10"/>
      <c r="H41" s="57">
        <v>35</v>
      </c>
      <c r="I41" s="57" t="str">
        <f>'REKOD PRESTASI MURID'!B46</f>
        <v>MURID 35</v>
      </c>
      <c r="J41" s="57" t="str">
        <f t="shared" si="1"/>
        <v>35  MURID 35</v>
      </c>
    </row>
    <row r="42" spans="1:10" ht="60.75" hidden="1" customHeight="1">
      <c r="A42" s="10"/>
      <c r="B42" s="165"/>
      <c r="C42" s="166"/>
      <c r="D42" s="112" t="str">
        <f>'REKOD PRESTASI MURID'!$Y$11</f>
        <v>SP 21</v>
      </c>
      <c r="E42" s="102">
        <f>VLOOKUP($I$6,'REKOD PRESTASI MURID'!$A$12:$W$65,5)</f>
        <v>1</v>
      </c>
      <c r="F42" s="61"/>
      <c r="G42" s="10"/>
      <c r="H42" s="57">
        <v>36</v>
      </c>
      <c r="I42" s="57" t="str">
        <f>'REKOD PRESTASI MURID'!B47</f>
        <v>MURID 36</v>
      </c>
      <c r="J42" s="57" t="str">
        <f t="shared" si="1"/>
        <v>36  MURID 36</v>
      </c>
    </row>
    <row r="43" spans="1:10" ht="60.75" hidden="1" customHeight="1">
      <c r="A43" s="10"/>
      <c r="B43" s="165"/>
      <c r="C43" s="166"/>
      <c r="D43" s="112" t="str">
        <f>'REKOD PRESTASI MURID'!$Z$11</f>
        <v>SP 22</v>
      </c>
      <c r="E43" s="102">
        <f>VLOOKUP($I$6,'REKOD PRESTASI MURID'!$A$12:$W$65,5)</f>
        <v>1</v>
      </c>
      <c r="F43" s="61"/>
      <c r="G43" s="10"/>
      <c r="H43" s="57">
        <v>37</v>
      </c>
      <c r="I43" s="57" t="str">
        <f>'REKOD PRESTASI MURID'!B48</f>
        <v>MURID 37</v>
      </c>
      <c r="J43" s="57" t="str">
        <f t="shared" si="1"/>
        <v>37  MURID 37</v>
      </c>
    </row>
    <row r="44" spans="1:10" ht="60.75" hidden="1" customHeight="1">
      <c r="A44" s="10"/>
      <c r="B44" s="167"/>
      <c r="C44" s="168"/>
      <c r="D44" s="112" t="str">
        <f>'REKOD PRESTASI MURID'!$AA$11</f>
        <v>SP 23</v>
      </c>
      <c r="E44" s="102">
        <f>VLOOKUP($I$6,'REKOD PRESTASI MURID'!$A$12:$W$65,5)</f>
        <v>1</v>
      </c>
      <c r="F44" s="61" t="str">
        <f>VLOOKUP(E44,'DATA PERNYATAAN TAHAP PGUASAAN '!A84:B89,2)</f>
        <v>Mengidentifikasikan prinsip penegasan pada alam semulajadi, objek buatan manusia dan karya seni</v>
      </c>
      <c r="G44" s="10"/>
      <c r="H44" s="57">
        <v>38</v>
      </c>
      <c r="I44" s="57" t="str">
        <f>'REKOD PRESTASI MURID'!B49</f>
        <v>MURID 38</v>
      </c>
      <c r="J44" s="57" t="str">
        <f t="shared" si="1"/>
        <v>38  MURID 38</v>
      </c>
    </row>
    <row r="45" spans="1:10" s="55" customFormat="1" ht="21.75" customHeight="1">
      <c r="A45" s="10"/>
      <c r="B45" s="135"/>
      <c r="C45" s="135"/>
      <c r="D45" s="130"/>
      <c r="E45" s="131"/>
      <c r="F45" s="132"/>
      <c r="G45" s="10"/>
      <c r="H45" s="57">
        <v>39</v>
      </c>
      <c r="I45" s="57" t="str">
        <f>'REKOD PRESTASI MURID'!B50</f>
        <v>MURID 39</v>
      </c>
      <c r="J45" s="57" t="str">
        <f t="shared" si="1"/>
        <v>39  MURID 39</v>
      </c>
    </row>
    <row r="46" spans="1:10" s="55" customFormat="1" ht="21.75" customHeight="1">
      <c r="A46" s="122"/>
      <c r="B46" s="133"/>
      <c r="C46" s="133"/>
      <c r="D46" s="134"/>
      <c r="E46" s="125"/>
      <c r="F46" s="126"/>
      <c r="G46" s="122"/>
      <c r="H46" s="57">
        <v>40</v>
      </c>
      <c r="I46" s="57" t="str">
        <f>'REKOD PRESTASI MURID'!B51</f>
        <v>MURID 40</v>
      </c>
      <c r="J46" s="57" t="str">
        <f t="shared" si="1"/>
        <v>40  MURID 40</v>
      </c>
    </row>
    <row r="47" spans="1:10" s="55" customFormat="1" ht="21.75" customHeight="1">
      <c r="A47" s="122"/>
      <c r="B47" s="133"/>
      <c r="C47" s="133"/>
      <c r="D47" s="124" t="s">
        <v>42</v>
      </c>
      <c r="E47" s="204"/>
      <c r="F47" s="204"/>
      <c r="G47" s="122"/>
      <c r="H47" s="57">
        <v>41</v>
      </c>
      <c r="I47" s="57" t="str">
        <f>'REKOD PRESTASI MURID'!B52</f>
        <v>MURID 41</v>
      </c>
      <c r="J47" s="57" t="str">
        <f t="shared" si="1"/>
        <v>41  MURID 41</v>
      </c>
    </row>
    <row r="48" spans="1:10" s="127" customFormat="1" ht="22.5" customHeight="1">
      <c r="A48" s="122"/>
      <c r="B48" s="123"/>
      <c r="C48" s="123"/>
      <c r="E48" s="198"/>
      <c r="F48" s="198"/>
      <c r="G48" s="122"/>
      <c r="H48" s="57">
        <v>42</v>
      </c>
      <c r="I48" s="57" t="str">
        <f>'REKOD PRESTASI MURID'!B53</f>
        <v>MURID 42</v>
      </c>
      <c r="J48" s="57" t="str">
        <f t="shared" si="1"/>
        <v>42  MURID 42</v>
      </c>
    </row>
    <row r="49" spans="1:10" s="127" customFormat="1" ht="21" customHeight="1">
      <c r="A49" s="122"/>
      <c r="B49" s="123"/>
      <c r="C49" s="123"/>
      <c r="D49" s="124"/>
      <c r="E49" s="198"/>
      <c r="F49" s="198"/>
      <c r="G49" s="122"/>
      <c r="H49" s="57">
        <v>43</v>
      </c>
      <c r="I49" s="57" t="str">
        <f>'REKOD PRESTASI MURID'!B54</f>
        <v>MURID 43</v>
      </c>
      <c r="J49" s="57" t="str">
        <f t="shared" si="1"/>
        <v>43  MURID 43</v>
      </c>
    </row>
    <row r="50" spans="1:10" s="127" customFormat="1">
      <c r="A50" s="122"/>
      <c r="B50" s="122"/>
      <c r="C50" s="122"/>
      <c r="D50" s="122"/>
      <c r="E50" s="122"/>
      <c r="F50" s="122"/>
      <c r="G50" s="122"/>
      <c r="H50" s="57">
        <v>44</v>
      </c>
      <c r="I50" s="57" t="str">
        <f>'REKOD PRESTASI MURID'!B55</f>
        <v>MURID 44</v>
      </c>
      <c r="J50" s="57" t="str">
        <f t="shared" si="1"/>
        <v>44  MURID 44</v>
      </c>
    </row>
    <row r="51" spans="1:10">
      <c r="H51" s="57">
        <v>45</v>
      </c>
      <c r="I51" s="57" t="str">
        <f>'REKOD PRESTASI MURID'!B56</f>
        <v>MURID 45</v>
      </c>
      <c r="J51" s="57" t="str">
        <f t="shared" si="1"/>
        <v>45  MURID 45</v>
      </c>
    </row>
    <row r="52" spans="1:10">
      <c r="H52" s="57">
        <v>46</v>
      </c>
      <c r="I52" s="57" t="str">
        <f>'REKOD PRESTASI MURID'!B57</f>
        <v>MURID 46</v>
      </c>
      <c r="J52" s="57" t="str">
        <f t="shared" si="1"/>
        <v>46  MURID 46</v>
      </c>
    </row>
    <row r="53" spans="1:10">
      <c r="H53" s="57">
        <v>47</v>
      </c>
      <c r="I53" s="57" t="str">
        <f>'REKOD PRESTASI MURID'!B58</f>
        <v>MURID 47</v>
      </c>
      <c r="J53" s="57" t="str">
        <f t="shared" si="1"/>
        <v>47  MURID 47</v>
      </c>
    </row>
    <row r="54" spans="1:10">
      <c r="B54" s="54"/>
      <c r="C54" s="54"/>
      <c r="D54" s="54"/>
      <c r="E54" s="54"/>
      <c r="F54" s="54"/>
      <c r="H54" s="57">
        <v>48</v>
      </c>
      <c r="I54" s="57" t="str">
        <f>'REKOD PRESTASI MURID'!B59</f>
        <v>MURID 48</v>
      </c>
      <c r="J54" s="57" t="str">
        <f t="shared" si="1"/>
        <v>48  MURID 48</v>
      </c>
    </row>
    <row r="55" spans="1:10">
      <c r="B55" s="54" t="s">
        <v>13</v>
      </c>
      <c r="C55" s="54"/>
      <c r="D55" s="54"/>
      <c r="E55" s="54"/>
      <c r="F55" s="65" t="s">
        <v>13</v>
      </c>
      <c r="H55" s="57">
        <v>49</v>
      </c>
      <c r="I55" s="57" t="str">
        <f>'REKOD PRESTASI MURID'!B60</f>
        <v>MURID 49</v>
      </c>
      <c r="J55" s="57" t="str">
        <f t="shared" si="1"/>
        <v>49  MURID 49</v>
      </c>
    </row>
    <row r="56" spans="1:10">
      <c r="B56" s="2" t="str">
        <f>'REKOD PRESTASI MURID'!$D$6</f>
        <v>EN SUDIMAN MUSA</v>
      </c>
      <c r="C56" s="2"/>
      <c r="D56" s="2"/>
      <c r="E56" s="2"/>
      <c r="F56" s="66" t="str">
        <f>'REKOD PRESTASI MURID'!$B$70</f>
        <v>PN. ROZITA BT AHMAD</v>
      </c>
      <c r="H56" s="57">
        <v>50</v>
      </c>
      <c r="I56" s="57" t="str">
        <f>'REKOD PRESTASI MURID'!B61</f>
        <v>MURID 50</v>
      </c>
      <c r="J56" s="57" t="str">
        <f t="shared" si="1"/>
        <v>50  MURID 50</v>
      </c>
    </row>
    <row r="57" spans="1:10">
      <c r="B57" s="54" t="s">
        <v>12</v>
      </c>
      <c r="C57" s="54"/>
      <c r="D57" s="54"/>
      <c r="E57" s="54"/>
      <c r="F57" s="65" t="str">
        <f>'REKOD PRESTASI MURID'!$B$71</f>
        <v>PENGETUA</v>
      </c>
      <c r="H57" s="57">
        <v>51</v>
      </c>
      <c r="I57" s="57" t="str">
        <f>'REKOD PRESTASI MURID'!B62</f>
        <v>MURID 51</v>
      </c>
      <c r="J57" s="57" t="str">
        <f t="shared" si="1"/>
        <v>51  MURID 51</v>
      </c>
    </row>
    <row r="58" spans="1:10">
      <c r="B58" s="54" t="str">
        <f>'REKOD PRESTASI MURID'!$B$72</f>
        <v>SMK CHERAS JAYA</v>
      </c>
      <c r="C58" s="54"/>
      <c r="D58" s="54"/>
      <c r="E58" s="54"/>
      <c r="F58" s="65" t="str">
        <f>'REKOD PRESTASI MURID'!$B$72</f>
        <v>SMK CHERAS JAYA</v>
      </c>
      <c r="H58" s="57">
        <v>52</v>
      </c>
      <c r="I58" s="57" t="str">
        <f>'REKOD PRESTASI MURID'!B63</f>
        <v>MURID 52</v>
      </c>
      <c r="J58" s="57" t="str">
        <f t="shared" si="1"/>
        <v>52  MURID 52</v>
      </c>
    </row>
    <row r="59" spans="1:10">
      <c r="B59" s="56"/>
      <c r="C59" s="56"/>
      <c r="D59" s="56"/>
      <c r="E59" s="56"/>
      <c r="H59" s="57">
        <v>53</v>
      </c>
      <c r="I59" s="57" t="str">
        <f>'REKOD PRESTASI MURID'!B64</f>
        <v>MURID 53</v>
      </c>
      <c r="J59" s="57" t="str">
        <f t="shared" si="1"/>
        <v>53  MURID 53</v>
      </c>
    </row>
    <row r="60" spans="1:10">
      <c r="H60" s="57">
        <v>54</v>
      </c>
      <c r="I60" s="57" t="str">
        <f>'REKOD PRESTASI MURID'!B65</f>
        <v>MURID 54</v>
      </c>
      <c r="J60" s="57" t="str">
        <f t="shared" si="1"/>
        <v>54  MURID 54</v>
      </c>
    </row>
    <row r="61" spans="1:10" s="55" customFormat="1">
      <c r="G61" s="113"/>
      <c r="H61" s="57"/>
      <c r="I61" s="57"/>
      <c r="J61" s="57"/>
    </row>
    <row r="62" spans="1:10" s="55" customFormat="1">
      <c r="G62" s="113"/>
      <c r="H62" s="57"/>
      <c r="I62" s="57"/>
      <c r="J62" s="57"/>
    </row>
    <row r="63" spans="1:10" s="55" customFormat="1">
      <c r="G63" s="113"/>
      <c r="H63" s="57"/>
      <c r="I63" s="57"/>
      <c r="J63" s="57"/>
    </row>
    <row r="64" spans="1:10" s="55" customFormat="1">
      <c r="G64" s="113"/>
      <c r="H64" s="57"/>
      <c r="I64" s="57"/>
      <c r="J64" s="57"/>
    </row>
    <row r="65" spans="3:10" s="55" customFormat="1">
      <c r="C65" s="54"/>
      <c r="D65" s="54"/>
      <c r="E65" s="54"/>
      <c r="G65" s="113"/>
      <c r="H65" s="57"/>
      <c r="I65" s="57"/>
      <c r="J65" s="57"/>
    </row>
    <row r="66" spans="3:10" s="55" customFormat="1">
      <c r="D66" s="2"/>
      <c r="E66" s="2"/>
      <c r="G66" s="113"/>
      <c r="H66" s="57"/>
      <c r="I66" s="57"/>
      <c r="J66" s="57"/>
    </row>
    <row r="67" spans="3:10" s="55" customFormat="1">
      <c r="D67" s="54"/>
      <c r="E67" s="54"/>
      <c r="G67" s="113"/>
      <c r="H67" s="57"/>
      <c r="I67" s="57"/>
      <c r="J67" s="57"/>
    </row>
    <row r="68" spans="3:10" s="55" customFormat="1">
      <c r="D68" s="54"/>
      <c r="E68" s="54"/>
      <c r="G68" s="113"/>
      <c r="H68" s="57"/>
      <c r="I68" s="57"/>
      <c r="J68" s="57"/>
    </row>
    <row r="69" spans="3:10" s="55" customFormat="1">
      <c r="G69" s="113"/>
      <c r="H69" s="57"/>
      <c r="I69" s="57"/>
      <c r="J69" s="57"/>
    </row>
    <row r="70" spans="3:10" s="55" customFormat="1">
      <c r="G70" s="113"/>
      <c r="H70" s="57"/>
      <c r="I70" s="57"/>
      <c r="J70" s="57"/>
    </row>
    <row r="71" spans="3:10" s="55" customFormat="1">
      <c r="G71" s="113"/>
      <c r="H71" s="57"/>
      <c r="I71" s="57"/>
      <c r="J71" s="57"/>
    </row>
    <row r="72" spans="3:10" s="55" customFormat="1">
      <c r="G72" s="113"/>
      <c r="H72" s="57"/>
      <c r="I72" s="57"/>
      <c r="J72" s="57"/>
    </row>
    <row r="73" spans="3:10">
      <c r="H73" s="57"/>
      <c r="I73" s="57"/>
      <c r="J73" s="57"/>
    </row>
    <row r="74" spans="3:10">
      <c r="H74" s="57"/>
      <c r="I74" s="57"/>
      <c r="J74" s="57"/>
    </row>
    <row r="75" spans="3:10">
      <c r="H75" s="57"/>
      <c r="I75" s="57"/>
      <c r="J75" s="57"/>
    </row>
    <row r="76" spans="3:10">
      <c r="H76" s="115"/>
      <c r="I76" s="114"/>
      <c r="J76" s="55"/>
    </row>
    <row r="77" spans="3:10">
      <c r="H77" s="115"/>
      <c r="I77" s="114"/>
      <c r="J77" s="55"/>
    </row>
    <row r="78" spans="3:10">
      <c r="H78" s="115"/>
      <c r="I78" s="114"/>
      <c r="J78" s="55"/>
    </row>
    <row r="79" spans="3:10">
      <c r="H79" s="115"/>
      <c r="I79" s="114"/>
      <c r="J79" s="55"/>
    </row>
    <row r="80" spans="3:10">
      <c r="H80" s="115"/>
      <c r="I80" s="114"/>
      <c r="J80" s="55"/>
    </row>
    <row r="81" spans="8:10">
      <c r="H81" s="115"/>
      <c r="I81" s="114"/>
      <c r="J81" s="55"/>
    </row>
    <row r="82" spans="8:10">
      <c r="H82" s="115"/>
      <c r="I82" s="114"/>
      <c r="J82" s="55"/>
    </row>
    <row r="83" spans="8:10">
      <c r="H83" s="115"/>
      <c r="I83" s="114"/>
      <c r="J83" s="55"/>
    </row>
    <row r="84" spans="8:10">
      <c r="H84" s="115"/>
      <c r="I84" s="114"/>
      <c r="J84" s="55"/>
    </row>
    <row r="85" spans="8:10">
      <c r="H85" s="115"/>
      <c r="I85" s="114"/>
      <c r="J85" s="55"/>
    </row>
    <row r="86" spans="8:10">
      <c r="H86" s="115"/>
      <c r="I86" s="55"/>
      <c r="J86" s="55"/>
    </row>
    <row r="87" spans="8:10">
      <c r="H87" s="115"/>
      <c r="I87" s="55"/>
      <c r="J87" s="55"/>
    </row>
  </sheetData>
  <mergeCells count="18">
    <mergeCell ref="E49:F49"/>
    <mergeCell ref="B1:F1"/>
    <mergeCell ref="B2:F2"/>
    <mergeCell ref="B4:F4"/>
    <mergeCell ref="B3:F3"/>
    <mergeCell ref="B9:C9"/>
    <mergeCell ref="B8:C8"/>
    <mergeCell ref="B21:C21"/>
    <mergeCell ref="E47:F47"/>
    <mergeCell ref="B22:C22"/>
    <mergeCell ref="B24:C36"/>
    <mergeCell ref="B38:C40"/>
    <mergeCell ref="B16:C18"/>
    <mergeCell ref="H4:J4"/>
    <mergeCell ref="B13:C13"/>
    <mergeCell ref="B11:C11"/>
    <mergeCell ref="B10:C10"/>
    <mergeCell ref="E48:F48"/>
  </mergeCells>
  <printOptions horizontalCentered="1"/>
  <pageMargins left="0.25" right="0.25" top="0.75" bottom="0.75" header="0.3" footer="0.3"/>
  <pageSetup paperSize="9" scale="58" fitToHeight="0" orientation="portrait" blackAndWhite="1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print="0" autoLine="0" autoPict="0">
                <anchor moveWithCells="1">
                  <from>
                    <xdr:col>5</xdr:col>
                    <xdr:colOff>2809875</xdr:colOff>
                    <xdr:row>7</xdr:row>
                    <xdr:rowOff>28575</xdr:rowOff>
                  </from>
                  <to>
                    <xdr:col>5</xdr:col>
                    <xdr:colOff>5753100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04"/>
  <sheetViews>
    <sheetView zoomScale="80" zoomScaleNormal="80" workbookViewId="0">
      <selection activeCell="A4" sqref="A4"/>
    </sheetView>
  </sheetViews>
  <sheetFormatPr defaultColWidth="9.140625" defaultRowHeight="14.25" zeroHeight="1"/>
  <cols>
    <col min="1" max="1" width="20.85546875" style="4" customWidth="1"/>
    <col min="2" max="2" width="104.7109375" style="90" customWidth="1"/>
    <col min="3" max="4" width="9.140625" style="4" customWidth="1"/>
    <col min="5" max="16384" width="9.140625" style="4"/>
  </cols>
  <sheetData>
    <row r="1" spans="1:9" ht="39.75" customHeight="1">
      <c r="A1" s="87" t="s">
        <v>133</v>
      </c>
      <c r="B1" s="88"/>
    </row>
    <row r="2" spans="1:9">
      <c r="A2" s="53"/>
      <c r="B2" s="89"/>
    </row>
    <row r="3" spans="1:9" ht="38.25" customHeight="1">
      <c r="A3" s="146" t="s">
        <v>16</v>
      </c>
      <c r="B3" s="116" t="s">
        <v>134</v>
      </c>
    </row>
    <row r="4" spans="1:9" ht="28.5">
      <c r="A4" s="67">
        <v>1</v>
      </c>
      <c r="B4" s="147" t="s">
        <v>183</v>
      </c>
    </row>
    <row r="5" spans="1:9" ht="28.5">
      <c r="A5" s="67">
        <v>2</v>
      </c>
      <c r="B5" s="147" t="s">
        <v>184</v>
      </c>
    </row>
    <row r="6" spans="1:9" ht="42.75">
      <c r="A6" s="67">
        <v>3</v>
      </c>
      <c r="B6" s="147" t="s">
        <v>135</v>
      </c>
    </row>
    <row r="7" spans="1:9" ht="28.5">
      <c r="A7" s="67">
        <v>4</v>
      </c>
      <c r="B7" s="147" t="s">
        <v>136</v>
      </c>
    </row>
    <row r="8" spans="1:9" ht="28.5">
      <c r="A8" s="67">
        <v>5</v>
      </c>
      <c r="B8" s="147" t="s">
        <v>137</v>
      </c>
    </row>
    <row r="9" spans="1:9" ht="28.5">
      <c r="A9" s="67">
        <v>6</v>
      </c>
      <c r="B9" s="147" t="s">
        <v>138</v>
      </c>
    </row>
    <row r="10" spans="1:9">
      <c r="A10" s="157"/>
      <c r="B10" s="156"/>
    </row>
    <row r="11" spans="1:9" ht="45">
      <c r="A11" s="158" t="s">
        <v>33</v>
      </c>
      <c r="B11" s="145" t="s">
        <v>165</v>
      </c>
    </row>
    <row r="12" spans="1:9" ht="28.5">
      <c r="A12" s="67">
        <v>1</v>
      </c>
      <c r="B12" s="147" t="s">
        <v>183</v>
      </c>
    </row>
    <row r="13" spans="1:9" ht="28.5">
      <c r="A13" s="67">
        <v>2</v>
      </c>
      <c r="B13" s="147" t="s">
        <v>184</v>
      </c>
    </row>
    <row r="14" spans="1:9" ht="42.75">
      <c r="A14" s="67">
        <v>3</v>
      </c>
      <c r="B14" s="147" t="s">
        <v>135</v>
      </c>
    </row>
    <row r="15" spans="1:9" ht="28.5">
      <c r="A15" s="67">
        <v>4</v>
      </c>
      <c r="B15" s="147" t="s">
        <v>136</v>
      </c>
    </row>
    <row r="16" spans="1:9" ht="28.5">
      <c r="A16" s="67">
        <v>5</v>
      </c>
      <c r="B16" s="147" t="s">
        <v>137</v>
      </c>
      <c r="I16" s="128"/>
    </row>
    <row r="17" spans="1:2" ht="28.5">
      <c r="A17" s="67">
        <v>6</v>
      </c>
      <c r="B17" s="147" t="s">
        <v>138</v>
      </c>
    </row>
    <row r="18" spans="1:2">
      <c r="A18" s="53"/>
      <c r="B18" s="89"/>
    </row>
    <row r="19" spans="1:2" ht="30">
      <c r="A19" s="144" t="s">
        <v>16</v>
      </c>
      <c r="B19" s="91" t="s">
        <v>139</v>
      </c>
    </row>
    <row r="20" spans="1:2">
      <c r="A20" s="67">
        <v>1</v>
      </c>
      <c r="B20" s="147" t="s">
        <v>140</v>
      </c>
    </row>
    <row r="21" spans="1:2">
      <c r="A21" s="67">
        <v>2</v>
      </c>
      <c r="B21" s="155" t="s">
        <v>141</v>
      </c>
    </row>
    <row r="22" spans="1:2" ht="42.75">
      <c r="A22" s="67">
        <v>3</v>
      </c>
      <c r="B22" s="147" t="s">
        <v>142</v>
      </c>
    </row>
    <row r="23" spans="1:2" ht="28.5">
      <c r="A23" s="67">
        <v>4</v>
      </c>
      <c r="B23" s="147" t="s">
        <v>189</v>
      </c>
    </row>
    <row r="24" spans="1:2" ht="28.5">
      <c r="A24" s="67">
        <v>5</v>
      </c>
      <c r="B24" s="147" t="s">
        <v>190</v>
      </c>
    </row>
    <row r="25" spans="1:2" ht="28.5">
      <c r="A25" s="67">
        <v>6</v>
      </c>
      <c r="B25" s="147" t="s">
        <v>138</v>
      </c>
    </row>
    <row r="26" spans="1:2">
      <c r="A26" s="53"/>
      <c r="B26" s="89"/>
    </row>
    <row r="27" spans="1:2" ht="30">
      <c r="A27" s="144" t="s">
        <v>16</v>
      </c>
      <c r="B27" s="129" t="s">
        <v>143</v>
      </c>
    </row>
    <row r="28" spans="1:2">
      <c r="A28" s="67">
        <v>1</v>
      </c>
      <c r="B28" s="147" t="s">
        <v>144</v>
      </c>
    </row>
    <row r="29" spans="1:2">
      <c r="A29" s="67">
        <v>2</v>
      </c>
      <c r="B29" s="147" t="s">
        <v>145</v>
      </c>
    </row>
    <row r="30" spans="1:2" ht="28.5">
      <c r="A30" s="67">
        <v>3</v>
      </c>
      <c r="B30" s="147" t="s">
        <v>146</v>
      </c>
    </row>
    <row r="31" spans="1:2" ht="28.5">
      <c r="A31" s="67">
        <v>4</v>
      </c>
      <c r="B31" s="147" t="s">
        <v>191</v>
      </c>
    </row>
    <row r="32" spans="1:2" ht="28.5">
      <c r="A32" s="67">
        <v>5</v>
      </c>
      <c r="B32" s="147" t="s">
        <v>192</v>
      </c>
    </row>
    <row r="33" spans="1:2" ht="28.5">
      <c r="A33" s="67">
        <v>6</v>
      </c>
      <c r="B33" s="147" t="s">
        <v>138</v>
      </c>
    </row>
    <row r="34" spans="1:2"/>
    <row r="35" spans="1:2" ht="30">
      <c r="A35" s="144" t="s">
        <v>16</v>
      </c>
      <c r="B35" s="91" t="s">
        <v>147</v>
      </c>
    </row>
    <row r="36" spans="1:2">
      <c r="A36" s="67">
        <v>1</v>
      </c>
      <c r="B36" s="147" t="s">
        <v>148</v>
      </c>
    </row>
    <row r="37" spans="1:2">
      <c r="A37" s="67">
        <v>2</v>
      </c>
      <c r="B37" s="147" t="s">
        <v>193</v>
      </c>
    </row>
    <row r="38" spans="1:2" ht="42.75">
      <c r="A38" s="67">
        <v>3</v>
      </c>
      <c r="B38" s="147" t="s">
        <v>194</v>
      </c>
    </row>
    <row r="39" spans="1:2" ht="28.5">
      <c r="A39" s="67">
        <v>4</v>
      </c>
      <c r="B39" s="147" t="s">
        <v>195</v>
      </c>
    </row>
    <row r="40" spans="1:2" ht="28.5">
      <c r="A40" s="67">
        <v>5</v>
      </c>
      <c r="B40" s="147" t="s">
        <v>196</v>
      </c>
    </row>
    <row r="41" spans="1:2" ht="28.5">
      <c r="A41" s="67">
        <v>6</v>
      </c>
      <c r="B41" s="147" t="s">
        <v>138</v>
      </c>
    </row>
    <row r="42" spans="1:2"/>
    <row r="43" spans="1:2" ht="30">
      <c r="A43" s="144" t="s">
        <v>16</v>
      </c>
      <c r="B43" s="91" t="s">
        <v>149</v>
      </c>
    </row>
    <row r="44" spans="1:2">
      <c r="A44" s="67">
        <v>1</v>
      </c>
      <c r="B44" s="147" t="s">
        <v>197</v>
      </c>
    </row>
    <row r="45" spans="1:2">
      <c r="A45" s="67">
        <v>2</v>
      </c>
      <c r="B45" s="147" t="s">
        <v>198</v>
      </c>
    </row>
    <row r="46" spans="1:2" ht="42.75">
      <c r="A46" s="67">
        <v>3</v>
      </c>
      <c r="B46" s="147" t="s">
        <v>199</v>
      </c>
    </row>
    <row r="47" spans="1:2" ht="28.5">
      <c r="A47" s="67">
        <v>4</v>
      </c>
      <c r="B47" s="147" t="s">
        <v>200</v>
      </c>
    </row>
    <row r="48" spans="1:2" ht="28.5">
      <c r="A48" s="67">
        <v>5</v>
      </c>
      <c r="B48" s="147" t="s">
        <v>201</v>
      </c>
    </row>
    <row r="49" spans="1:2" ht="28.5">
      <c r="A49" s="67">
        <v>6</v>
      </c>
      <c r="B49" s="147" t="s">
        <v>138</v>
      </c>
    </row>
    <row r="50" spans="1:2"/>
    <row r="51" spans="1:2" ht="30">
      <c r="A51" s="144" t="s">
        <v>16</v>
      </c>
      <c r="B51" s="91" t="s">
        <v>150</v>
      </c>
    </row>
    <row r="52" spans="1:2">
      <c r="A52" s="67">
        <v>1</v>
      </c>
      <c r="B52" s="147" t="s">
        <v>202</v>
      </c>
    </row>
    <row r="53" spans="1:2">
      <c r="A53" s="67">
        <v>2</v>
      </c>
      <c r="B53" s="147" t="s">
        <v>203</v>
      </c>
    </row>
    <row r="54" spans="1:2" ht="42.75">
      <c r="A54" s="67">
        <v>3</v>
      </c>
      <c r="B54" s="147" t="s">
        <v>204</v>
      </c>
    </row>
    <row r="55" spans="1:2" ht="28.5">
      <c r="A55" s="67">
        <v>4</v>
      </c>
      <c r="B55" s="147" t="s">
        <v>205</v>
      </c>
    </row>
    <row r="56" spans="1:2" ht="28.5">
      <c r="A56" s="67">
        <v>5</v>
      </c>
      <c r="B56" s="147" t="s">
        <v>206</v>
      </c>
    </row>
    <row r="57" spans="1:2" ht="28.5">
      <c r="A57" s="67">
        <v>6</v>
      </c>
      <c r="B57" s="147" t="s">
        <v>138</v>
      </c>
    </row>
    <row r="58" spans="1:2"/>
    <row r="59" spans="1:2" ht="30">
      <c r="A59" s="144" t="s">
        <v>16</v>
      </c>
      <c r="B59" s="116" t="s">
        <v>151</v>
      </c>
    </row>
    <row r="60" spans="1:2">
      <c r="A60" s="67">
        <v>1</v>
      </c>
      <c r="B60" s="147" t="s">
        <v>207</v>
      </c>
    </row>
    <row r="61" spans="1:2">
      <c r="A61" s="67">
        <v>2</v>
      </c>
      <c r="B61" s="147" t="s">
        <v>208</v>
      </c>
    </row>
    <row r="62" spans="1:2" ht="42.75">
      <c r="A62" s="67">
        <v>3</v>
      </c>
      <c r="B62" s="147" t="s">
        <v>209</v>
      </c>
    </row>
    <row r="63" spans="1:2" ht="28.5">
      <c r="A63" s="67">
        <v>4</v>
      </c>
      <c r="B63" s="147" t="s">
        <v>210</v>
      </c>
    </row>
    <row r="64" spans="1:2" ht="28.5">
      <c r="A64" s="67">
        <v>5</v>
      </c>
      <c r="B64" s="147" t="s">
        <v>211</v>
      </c>
    </row>
    <row r="65" spans="1:2" ht="28.5">
      <c r="A65" s="67">
        <v>6</v>
      </c>
      <c r="B65" s="147" t="s">
        <v>138</v>
      </c>
    </row>
    <row r="66" spans="1:2"/>
    <row r="67" spans="1:2" ht="30">
      <c r="A67" s="144" t="s">
        <v>16</v>
      </c>
      <c r="B67" s="91" t="s">
        <v>152</v>
      </c>
    </row>
    <row r="68" spans="1:2">
      <c r="A68" s="67">
        <v>1</v>
      </c>
      <c r="B68" s="147" t="s">
        <v>212</v>
      </c>
    </row>
    <row r="69" spans="1:2" ht="28.5">
      <c r="A69" s="67">
        <v>2</v>
      </c>
      <c r="B69" s="147" t="s">
        <v>213</v>
      </c>
    </row>
    <row r="70" spans="1:2" ht="42.75">
      <c r="A70" s="67">
        <v>3</v>
      </c>
      <c r="B70" s="147" t="s">
        <v>214</v>
      </c>
    </row>
    <row r="71" spans="1:2" ht="28.5">
      <c r="A71" s="67">
        <v>4</v>
      </c>
      <c r="B71" s="147" t="s">
        <v>215</v>
      </c>
    </row>
    <row r="72" spans="1:2" ht="28.5">
      <c r="A72" s="67">
        <v>5</v>
      </c>
      <c r="B72" s="147" t="s">
        <v>216</v>
      </c>
    </row>
    <row r="73" spans="1:2" ht="28.5">
      <c r="A73" s="67">
        <v>6</v>
      </c>
      <c r="B73" s="147" t="s">
        <v>138</v>
      </c>
    </row>
    <row r="74" spans="1:2"/>
    <row r="75" spans="1:2" ht="30">
      <c r="A75" s="144" t="s">
        <v>16</v>
      </c>
      <c r="B75" s="91" t="s">
        <v>156</v>
      </c>
    </row>
    <row r="76" spans="1:2">
      <c r="A76" s="67">
        <v>1</v>
      </c>
      <c r="B76" s="147" t="s">
        <v>217</v>
      </c>
    </row>
    <row r="77" spans="1:2" ht="28.5">
      <c r="A77" s="67">
        <v>2</v>
      </c>
      <c r="B77" s="147" t="s">
        <v>218</v>
      </c>
    </row>
    <row r="78" spans="1:2" ht="42.75">
      <c r="A78" s="67">
        <v>3</v>
      </c>
      <c r="B78" s="147" t="s">
        <v>219</v>
      </c>
    </row>
    <row r="79" spans="1:2" ht="28.5">
      <c r="A79" s="67">
        <v>4</v>
      </c>
      <c r="B79" s="147" t="s">
        <v>220</v>
      </c>
    </row>
    <row r="80" spans="1:2" ht="28.5">
      <c r="A80" s="67">
        <v>5</v>
      </c>
      <c r="B80" s="147" t="s">
        <v>221</v>
      </c>
    </row>
    <row r="81" spans="1:2" ht="28.5">
      <c r="A81" s="67">
        <v>6</v>
      </c>
      <c r="B81" s="147" t="s">
        <v>138</v>
      </c>
    </row>
    <row r="82" spans="1:2"/>
    <row r="83" spans="1:2" ht="30">
      <c r="A83" s="144" t="s">
        <v>16</v>
      </c>
      <c r="B83" s="91" t="s">
        <v>157</v>
      </c>
    </row>
    <row r="84" spans="1:2" hidden="1">
      <c r="A84" s="67">
        <v>1</v>
      </c>
      <c r="B84" s="147" t="s">
        <v>158</v>
      </c>
    </row>
    <row r="85" spans="1:2" hidden="1">
      <c r="A85" s="67">
        <v>2</v>
      </c>
      <c r="B85" s="147" t="s">
        <v>159</v>
      </c>
    </row>
    <row r="86" spans="1:2" ht="42.75" hidden="1">
      <c r="A86" s="67">
        <v>3</v>
      </c>
      <c r="B86" s="147" t="s">
        <v>160</v>
      </c>
    </row>
    <row r="87" spans="1:2" ht="28.5" hidden="1">
      <c r="A87" s="67">
        <v>4</v>
      </c>
      <c r="B87" s="147" t="s">
        <v>153</v>
      </c>
    </row>
    <row r="88" spans="1:2" ht="28.5" hidden="1">
      <c r="A88" s="67">
        <v>5</v>
      </c>
      <c r="B88" s="147" t="s">
        <v>154</v>
      </c>
    </row>
    <row r="89" spans="1:2" ht="28.5" hidden="1">
      <c r="A89" s="67">
        <v>6</v>
      </c>
      <c r="B89" s="147" t="s">
        <v>155</v>
      </c>
    </row>
    <row r="90" spans="1:2" hidden="1"/>
    <row r="91" spans="1:2" ht="15" hidden="1">
      <c r="A91" s="144"/>
      <c r="B91" s="91"/>
    </row>
    <row r="92" spans="1:2" hidden="1">
      <c r="A92" s="67"/>
      <c r="B92" s="147"/>
    </row>
    <row r="93" spans="1:2" ht="30" hidden="1" customHeight="1">
      <c r="A93" s="67"/>
      <c r="B93" s="147"/>
    </row>
    <row r="94" spans="1:2" ht="30" hidden="1" customHeight="1">
      <c r="A94" s="67"/>
      <c r="B94" s="147"/>
    </row>
    <row r="95" spans="1:2" ht="30" hidden="1" customHeight="1">
      <c r="A95" s="67"/>
      <c r="B95" s="147"/>
    </row>
    <row r="96" spans="1:2" ht="30" hidden="1" customHeight="1">
      <c r="A96" s="67"/>
      <c r="B96" s="147"/>
    </row>
    <row r="97" spans="1:2" ht="30" hidden="1" customHeight="1">
      <c r="A97" s="67"/>
      <c r="B97" s="147"/>
    </row>
    <row r="98" spans="1:2" ht="30" hidden="1" customHeight="1"/>
    <row r="99" spans="1:2" ht="15" hidden="1">
      <c r="A99" s="144"/>
      <c r="B99" s="91"/>
    </row>
    <row r="100" spans="1:2" hidden="1">
      <c r="A100" s="67"/>
      <c r="B100" s="147"/>
    </row>
    <row r="101" spans="1:2" ht="30" hidden="1" customHeight="1">
      <c r="A101" s="67"/>
      <c r="B101" s="147"/>
    </row>
    <row r="102" spans="1:2" ht="30" hidden="1" customHeight="1">
      <c r="A102" s="67"/>
      <c r="B102" s="147"/>
    </row>
    <row r="103" spans="1:2" ht="30" hidden="1" customHeight="1">
      <c r="A103" s="67"/>
      <c r="B103" s="147"/>
    </row>
    <row r="104" spans="1:2" ht="30" hidden="1" customHeight="1">
      <c r="A104" s="67"/>
      <c r="B104" s="147"/>
    </row>
    <row r="105" spans="1:2" ht="30" hidden="1" customHeight="1">
      <c r="A105" s="67"/>
      <c r="B105" s="147"/>
    </row>
    <row r="106" spans="1:2" ht="30" hidden="1" customHeight="1"/>
    <row r="107" spans="1:2">
      <c r="A107" s="67">
        <v>1</v>
      </c>
      <c r="B107" s="147" t="s">
        <v>222</v>
      </c>
    </row>
    <row r="108" spans="1:2" ht="28.5">
      <c r="A108" s="67">
        <v>2</v>
      </c>
      <c r="B108" s="147" t="s">
        <v>223</v>
      </c>
    </row>
    <row r="109" spans="1:2" ht="42.75">
      <c r="A109" s="67">
        <v>3</v>
      </c>
      <c r="B109" s="147" t="s">
        <v>224</v>
      </c>
    </row>
    <row r="110" spans="1:2" ht="28.5">
      <c r="A110" s="67">
        <v>4</v>
      </c>
      <c r="B110" s="147" t="s">
        <v>225</v>
      </c>
    </row>
    <row r="111" spans="1:2" ht="28.5">
      <c r="A111" s="67">
        <v>5</v>
      </c>
      <c r="B111" s="147" t="s">
        <v>226</v>
      </c>
    </row>
    <row r="112" spans="1:2" ht="28.5">
      <c r="A112" s="67">
        <v>6</v>
      </c>
      <c r="B112" s="147" t="s">
        <v>138</v>
      </c>
    </row>
    <row r="113" spans="1:2">
      <c r="A113" s="159"/>
      <c r="B113" s="147"/>
    </row>
    <row r="114" spans="1:2" ht="30">
      <c r="A114" s="144" t="s">
        <v>16</v>
      </c>
      <c r="B114" s="91" t="s">
        <v>161</v>
      </c>
    </row>
    <row r="115" spans="1:2">
      <c r="A115" s="67">
        <v>1</v>
      </c>
      <c r="B115" s="147" t="s">
        <v>227</v>
      </c>
    </row>
    <row r="116" spans="1:2" ht="28.5">
      <c r="A116" s="67">
        <v>2</v>
      </c>
      <c r="B116" s="147" t="s">
        <v>228</v>
      </c>
    </row>
    <row r="117" spans="1:2" ht="42.75">
      <c r="A117" s="67">
        <v>3</v>
      </c>
      <c r="B117" s="147" t="s">
        <v>229</v>
      </c>
    </row>
    <row r="118" spans="1:2" ht="28.5">
      <c r="A118" s="67">
        <v>4</v>
      </c>
      <c r="B118" s="147" t="s">
        <v>230</v>
      </c>
    </row>
    <row r="119" spans="1:2" ht="28.5">
      <c r="A119" s="67">
        <v>5</v>
      </c>
      <c r="B119" s="147" t="s">
        <v>231</v>
      </c>
    </row>
    <row r="120" spans="1:2" ht="28.5">
      <c r="A120" s="67">
        <v>6</v>
      </c>
      <c r="B120" s="147" t="s">
        <v>138</v>
      </c>
    </row>
    <row r="121" spans="1:2"/>
    <row r="122" spans="1:2" ht="30">
      <c r="A122" s="144" t="s">
        <v>16</v>
      </c>
      <c r="B122" s="91" t="s">
        <v>162</v>
      </c>
    </row>
    <row r="123" spans="1:2">
      <c r="A123" s="67">
        <v>1</v>
      </c>
      <c r="B123" s="147" t="s">
        <v>232</v>
      </c>
    </row>
    <row r="124" spans="1:2" ht="28.5">
      <c r="A124" s="67">
        <v>2</v>
      </c>
      <c r="B124" s="147" t="s">
        <v>233</v>
      </c>
    </row>
    <row r="125" spans="1:2" ht="42.75">
      <c r="A125" s="67">
        <v>3</v>
      </c>
      <c r="B125" s="147" t="s">
        <v>234</v>
      </c>
    </row>
    <row r="126" spans="1:2" ht="28.5">
      <c r="A126" s="67">
        <v>4</v>
      </c>
      <c r="B126" s="147" t="s">
        <v>235</v>
      </c>
    </row>
    <row r="127" spans="1:2" ht="28.5">
      <c r="A127" s="67">
        <v>5</v>
      </c>
      <c r="B127" s="147" t="s">
        <v>236</v>
      </c>
    </row>
    <row r="128" spans="1:2" ht="28.5">
      <c r="A128" s="67">
        <v>6</v>
      </c>
      <c r="B128" s="147" t="s">
        <v>138</v>
      </c>
    </row>
    <row r="129" spans="1:2">
      <c r="A129" s="157"/>
      <c r="B129" s="156"/>
    </row>
    <row r="130" spans="1:2" ht="30">
      <c r="A130" s="144" t="s">
        <v>16</v>
      </c>
      <c r="B130" s="91" t="s">
        <v>163</v>
      </c>
    </row>
    <row r="131" spans="1:2">
      <c r="A131" s="67">
        <v>1</v>
      </c>
      <c r="B131" s="147" t="s">
        <v>237</v>
      </c>
    </row>
    <row r="132" spans="1:2" ht="28.5">
      <c r="A132" s="67">
        <v>2</v>
      </c>
      <c r="B132" s="147" t="s">
        <v>238</v>
      </c>
    </row>
    <row r="133" spans="1:2" ht="42.75">
      <c r="A133" s="67">
        <v>3</v>
      </c>
      <c r="B133" s="147" t="s">
        <v>239</v>
      </c>
    </row>
    <row r="134" spans="1:2" ht="28.5">
      <c r="A134" s="67">
        <v>4</v>
      </c>
      <c r="B134" s="147" t="s">
        <v>240</v>
      </c>
    </row>
    <row r="135" spans="1:2" ht="28.5">
      <c r="A135" s="67">
        <v>5</v>
      </c>
      <c r="B135" s="147" t="s">
        <v>241</v>
      </c>
    </row>
    <row r="136" spans="1:2" ht="28.5">
      <c r="A136" s="67">
        <v>6</v>
      </c>
      <c r="B136" s="147" t="s">
        <v>138</v>
      </c>
    </row>
    <row r="137" spans="1:2">
      <c r="A137" s="157"/>
      <c r="B137" s="156"/>
    </row>
    <row r="138" spans="1:2" ht="30">
      <c r="A138" s="144" t="s">
        <v>16</v>
      </c>
      <c r="B138" s="91" t="s">
        <v>164</v>
      </c>
    </row>
    <row r="139" spans="1:2" ht="28.5">
      <c r="A139" s="67">
        <v>1</v>
      </c>
      <c r="B139" s="147" t="s">
        <v>242</v>
      </c>
    </row>
    <row r="140" spans="1:2" ht="28.5">
      <c r="A140" s="67">
        <v>2</v>
      </c>
      <c r="B140" s="147" t="s">
        <v>243</v>
      </c>
    </row>
    <row r="141" spans="1:2" ht="42.75">
      <c r="A141" s="67">
        <v>3</v>
      </c>
      <c r="B141" s="147" t="s">
        <v>244</v>
      </c>
    </row>
    <row r="142" spans="1:2" ht="28.5">
      <c r="A142" s="67">
        <v>4</v>
      </c>
      <c r="B142" s="147" t="s">
        <v>245</v>
      </c>
    </row>
    <row r="143" spans="1:2" ht="28.5">
      <c r="A143" s="67">
        <v>5</v>
      </c>
      <c r="B143" s="147" t="s">
        <v>246</v>
      </c>
    </row>
    <row r="144" spans="1:2" ht="28.5">
      <c r="A144" s="67">
        <v>6</v>
      </c>
      <c r="B144" s="147" t="s">
        <v>138</v>
      </c>
    </row>
    <row r="145" spans="1:2">
      <c r="A145" s="157"/>
      <c r="B145" s="156"/>
    </row>
    <row r="146" spans="1:2" ht="45">
      <c r="A146" s="158" t="s">
        <v>33</v>
      </c>
      <c r="B146" s="145" t="s">
        <v>166</v>
      </c>
    </row>
    <row r="147" spans="1:2" ht="28.5">
      <c r="A147" s="67">
        <v>1</v>
      </c>
      <c r="B147" s="147" t="s">
        <v>177</v>
      </c>
    </row>
    <row r="148" spans="1:2" ht="28.5">
      <c r="A148" s="67">
        <v>2</v>
      </c>
      <c r="B148" s="147" t="s">
        <v>178</v>
      </c>
    </row>
    <row r="149" spans="1:2" ht="42.75">
      <c r="A149" s="67">
        <v>3</v>
      </c>
      <c r="B149" s="147" t="s">
        <v>185</v>
      </c>
    </row>
    <row r="150" spans="1:2" ht="28.5">
      <c r="A150" s="67">
        <v>4</v>
      </c>
      <c r="B150" s="147" t="s">
        <v>179</v>
      </c>
    </row>
    <row r="151" spans="1:2" ht="28.5">
      <c r="A151" s="67">
        <v>5</v>
      </c>
      <c r="B151" s="147" t="s">
        <v>180</v>
      </c>
    </row>
    <row r="152" spans="1:2" ht="28.5">
      <c r="A152" s="67">
        <v>6</v>
      </c>
      <c r="B152" s="147" t="s">
        <v>138</v>
      </c>
    </row>
    <row r="153" spans="1:2"/>
    <row r="154" spans="1:2" ht="30">
      <c r="A154" s="144" t="s">
        <v>16</v>
      </c>
      <c r="B154" s="91" t="s">
        <v>168</v>
      </c>
    </row>
    <row r="155" spans="1:2">
      <c r="A155" s="67">
        <v>1</v>
      </c>
      <c r="B155" s="147" t="s">
        <v>169</v>
      </c>
    </row>
    <row r="156" spans="1:2">
      <c r="A156" s="67">
        <v>2</v>
      </c>
      <c r="B156" s="147" t="s">
        <v>170</v>
      </c>
    </row>
    <row r="157" spans="1:2" ht="28.5">
      <c r="A157" s="67">
        <v>3</v>
      </c>
      <c r="B157" s="147" t="s">
        <v>171</v>
      </c>
    </row>
    <row r="158" spans="1:2" ht="28.5">
      <c r="A158" s="67">
        <v>4</v>
      </c>
      <c r="B158" s="147" t="s">
        <v>172</v>
      </c>
    </row>
    <row r="159" spans="1:2" ht="42.75">
      <c r="A159" s="67">
        <v>5</v>
      </c>
      <c r="B159" s="147" t="s">
        <v>247</v>
      </c>
    </row>
    <row r="160" spans="1:2" ht="28.5">
      <c r="A160" s="67">
        <v>6</v>
      </c>
      <c r="B160" s="147" t="s">
        <v>173</v>
      </c>
    </row>
    <row r="161" spans="1:2"/>
    <row r="162" spans="1:2" ht="30">
      <c r="A162" s="144" t="s">
        <v>16</v>
      </c>
      <c r="B162" s="91" t="s">
        <v>174</v>
      </c>
    </row>
    <row r="163" spans="1:2">
      <c r="A163" s="67">
        <v>1</v>
      </c>
      <c r="B163" s="147" t="s">
        <v>248</v>
      </c>
    </row>
    <row r="164" spans="1:2">
      <c r="A164" s="67">
        <v>2</v>
      </c>
      <c r="B164" s="147" t="s">
        <v>249</v>
      </c>
    </row>
    <row r="165" spans="1:2" ht="28.5">
      <c r="A165" s="67">
        <v>3</v>
      </c>
      <c r="B165" s="147" t="s">
        <v>250</v>
      </c>
    </row>
    <row r="166" spans="1:2" ht="28.5">
      <c r="A166" s="67">
        <v>4</v>
      </c>
      <c r="B166" s="147" t="s">
        <v>251</v>
      </c>
    </row>
    <row r="167" spans="1:2" ht="42.75">
      <c r="A167" s="67">
        <v>5</v>
      </c>
      <c r="B167" s="147" t="s">
        <v>252</v>
      </c>
    </row>
    <row r="168" spans="1:2" ht="28.5">
      <c r="A168" s="67">
        <v>6</v>
      </c>
      <c r="B168" s="147" t="s">
        <v>138</v>
      </c>
    </row>
    <row r="169" spans="1:2">
      <c r="A169" s="157"/>
      <c r="B169" s="156"/>
    </row>
    <row r="170" spans="1:2" ht="30">
      <c r="A170" s="144" t="s">
        <v>16</v>
      </c>
      <c r="B170" s="91" t="s">
        <v>175</v>
      </c>
    </row>
    <row r="171" spans="1:2">
      <c r="A171" s="67">
        <v>1</v>
      </c>
      <c r="B171" s="147" t="s">
        <v>253</v>
      </c>
    </row>
    <row r="172" spans="1:2">
      <c r="A172" s="67">
        <v>2</v>
      </c>
      <c r="B172" s="147" t="s">
        <v>254</v>
      </c>
    </row>
    <row r="173" spans="1:2" ht="28.5">
      <c r="A173" s="67">
        <v>3</v>
      </c>
      <c r="B173" s="147" t="s">
        <v>176</v>
      </c>
    </row>
    <row r="174" spans="1:2" ht="28.5">
      <c r="A174" s="67">
        <v>4</v>
      </c>
      <c r="B174" s="147" t="s">
        <v>255</v>
      </c>
    </row>
    <row r="175" spans="1:2" ht="42.75">
      <c r="A175" s="67">
        <v>5</v>
      </c>
      <c r="B175" s="147" t="s">
        <v>256</v>
      </c>
    </row>
    <row r="176" spans="1:2" ht="28.5">
      <c r="A176" s="67">
        <v>6</v>
      </c>
      <c r="B176" s="147" t="s">
        <v>257</v>
      </c>
    </row>
    <row r="177" spans="1:2"/>
    <row r="178" spans="1:2" ht="45">
      <c r="A178" s="158" t="s">
        <v>33</v>
      </c>
      <c r="B178" s="145" t="s">
        <v>167</v>
      </c>
    </row>
    <row r="179" spans="1:2" ht="28.5">
      <c r="A179" s="67">
        <v>1</v>
      </c>
      <c r="B179" s="147" t="s">
        <v>186</v>
      </c>
    </row>
    <row r="180" spans="1:2" ht="28.5">
      <c r="A180" s="67">
        <v>2</v>
      </c>
      <c r="B180" s="147" t="s">
        <v>187</v>
      </c>
    </row>
    <row r="181" spans="1:2" ht="42.75">
      <c r="A181" s="67">
        <v>3</v>
      </c>
      <c r="B181" s="147" t="s">
        <v>188</v>
      </c>
    </row>
    <row r="182" spans="1:2" ht="42.75">
      <c r="A182" s="67">
        <v>4</v>
      </c>
      <c r="B182" s="147" t="s">
        <v>181</v>
      </c>
    </row>
    <row r="183" spans="1:2" ht="42.75">
      <c r="A183" s="67">
        <v>5</v>
      </c>
      <c r="B183" s="147" t="s">
        <v>182</v>
      </c>
    </row>
    <row r="184" spans="1:2" ht="28.5">
      <c r="A184" s="67">
        <v>6</v>
      </c>
      <c r="B184" s="147" t="s">
        <v>138</v>
      </c>
    </row>
    <row r="185" spans="1:2"/>
    <row r="186" spans="1:2"/>
    <row r="187" spans="1:2"/>
    <row r="188" spans="1:2"/>
    <row r="189" spans="1:2">
      <c r="B189" s="4"/>
    </row>
    <row r="190" spans="1:2">
      <c r="B190" s="4"/>
    </row>
    <row r="191" spans="1:2">
      <c r="B191" s="4"/>
    </row>
    <row r="192" spans="1:2">
      <c r="B192" s="4"/>
    </row>
    <row r="193" spans="2:2">
      <c r="B193" s="4"/>
    </row>
    <row r="194" spans="2:2">
      <c r="B194" s="4"/>
    </row>
    <row r="195" spans="2:2">
      <c r="B195" s="4"/>
    </row>
    <row r="196" spans="2:2"/>
    <row r="197" spans="2:2"/>
    <row r="198" spans="2:2"/>
    <row r="199" spans="2:2"/>
    <row r="200" spans="2:2"/>
    <row r="201" spans="2:2"/>
    <row r="202" spans="2:2"/>
    <row r="203" spans="2:2"/>
    <row r="204" spans="2:2"/>
    <row r="205" spans="2:2"/>
    <row r="206" spans="2:2"/>
    <row r="207" spans="2:2"/>
    <row r="208" spans="2:2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/>
    <row r="304"/>
  </sheetData>
  <printOptions horizontalCentered="1"/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6"/>
  <sheetViews>
    <sheetView zoomScale="80" zoomScaleNormal="80" zoomScaleSheetLayoutView="70" workbookViewId="0">
      <selection activeCell="I150" sqref="I150"/>
    </sheetView>
  </sheetViews>
  <sheetFormatPr defaultColWidth="0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6.28515625" style="1" customWidth="1"/>
    <col min="18" max="23" width="0" style="1" hidden="1" customWidth="1"/>
    <col min="24" max="16384" width="9.140625" style="1" hidden="1"/>
  </cols>
  <sheetData>
    <row r="1" spans="1:23" ht="15.95" customHeight="1">
      <c r="A1" s="219" t="str">
        <f>'REKOD PRESTASI MURID'!A7</f>
        <v>PENDIDIKAN SENI VISUAL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23" ht="15.9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spans="1:23" ht="15.9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23" ht="15.9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</row>
    <row r="5" spans="1:23" ht="15.95" customHeight="1">
      <c r="A5" s="39"/>
      <c r="B5" s="39"/>
      <c r="C5" s="39"/>
      <c r="D5" s="39"/>
      <c r="E5" s="39"/>
      <c r="F5" s="39"/>
      <c r="G5" s="39"/>
      <c r="H5" s="40"/>
      <c r="I5" s="40"/>
      <c r="J5" s="39"/>
      <c r="K5" s="39"/>
      <c r="L5" s="39"/>
      <c r="M5" s="39"/>
      <c r="N5" s="39"/>
      <c r="O5" s="41"/>
      <c r="P5" s="41"/>
      <c r="Q5" s="41"/>
    </row>
    <row r="6" spans="1:23" ht="18.75">
      <c r="A6" s="46"/>
      <c r="B6" s="47" t="str">
        <f>'REKOD PRESTASI MURID'!E11</f>
        <v>Perkembangan Seni Visual di Malaysia</v>
      </c>
      <c r="C6" s="14"/>
      <c r="D6" s="14"/>
      <c r="E6" s="14"/>
      <c r="F6" s="14"/>
      <c r="G6" s="14"/>
      <c r="H6" s="10"/>
      <c r="I6" s="46"/>
      <c r="J6" s="47" t="str">
        <f>'REKOD PRESTASI MURID'!G11</f>
        <v>Garisan</v>
      </c>
      <c r="K6" s="14"/>
      <c r="L6" s="14"/>
      <c r="M6" s="14"/>
      <c r="N6" s="14"/>
      <c r="O6" s="14"/>
      <c r="P6" s="10"/>
      <c r="Q6" s="14"/>
    </row>
    <row r="7" spans="1:23">
      <c r="A7" s="42"/>
      <c r="B7" s="32" t="s">
        <v>16</v>
      </c>
      <c r="C7" s="31" t="s">
        <v>21</v>
      </c>
      <c r="D7" s="31" t="s">
        <v>22</v>
      </c>
      <c r="E7" s="31" t="s">
        <v>23</v>
      </c>
      <c r="F7" s="31" t="s">
        <v>24</v>
      </c>
      <c r="G7" s="31" t="s">
        <v>25</v>
      </c>
      <c r="H7" s="31" t="s">
        <v>26</v>
      </c>
      <c r="I7" s="42"/>
      <c r="J7" s="32" t="s">
        <v>16</v>
      </c>
      <c r="K7" s="31" t="s">
        <v>21</v>
      </c>
      <c r="L7" s="31" t="s">
        <v>22</v>
      </c>
      <c r="M7" s="31" t="s">
        <v>23</v>
      </c>
      <c r="N7" s="31" t="s">
        <v>24</v>
      </c>
      <c r="O7" s="31" t="s">
        <v>25</v>
      </c>
      <c r="P7" s="31" t="s">
        <v>26</v>
      </c>
      <c r="Q7" s="42"/>
    </row>
    <row r="8" spans="1:23">
      <c r="A8" s="42"/>
      <c r="B8" s="29" t="s">
        <v>20</v>
      </c>
      <c r="C8" s="29">
        <f>COUNTIF('REKOD PRESTASI MURID'!$E$12:$E$65,1)</f>
        <v>1</v>
      </c>
      <c r="D8" s="29">
        <f>COUNTIF('REKOD PRESTASI MURID'!$E$12:$E$65,2)</f>
        <v>1</v>
      </c>
      <c r="E8" s="29">
        <f>COUNTIF('REKOD PRESTASI MURID'!$E$12:$E$65,3)</f>
        <v>1</v>
      </c>
      <c r="F8" s="29">
        <f>COUNTIF('REKOD PRESTASI MURID'!$E$12:$E$65,4)</f>
        <v>49</v>
      </c>
      <c r="G8" s="29">
        <f>COUNTIF('REKOD PRESTASI MURID'!$E$12:$E$65,5)</f>
        <v>1</v>
      </c>
      <c r="H8" s="29">
        <f>COUNTIF('REKOD PRESTASI MURID'!$E$12:$E$65,6)</f>
        <v>1</v>
      </c>
      <c r="I8" s="42"/>
      <c r="J8" s="29" t="s">
        <v>20</v>
      </c>
      <c r="K8" s="29">
        <f>COUNTIF('REKOD PRESTASI MURID'!$G$12:$G$65,1)</f>
        <v>1</v>
      </c>
      <c r="L8" s="29">
        <f>COUNTIF('REKOD PRESTASI MURID'!$G$12:$G$65,2)</f>
        <v>1</v>
      </c>
      <c r="M8" s="29">
        <f>COUNTIF('REKOD PRESTASI MURID'!$G$12:$G$65,3)</f>
        <v>15</v>
      </c>
      <c r="N8" s="29">
        <f>COUNTIF('REKOD PRESTASI MURID'!$G$12:$G$65,4)</f>
        <v>11</v>
      </c>
      <c r="O8" s="29">
        <f>COUNTIF('REKOD PRESTASI MURID'!$G$12:$G$65,5)</f>
        <v>25</v>
      </c>
      <c r="P8" s="29">
        <f>COUNTIF('REKOD PRESTASI MURID'!$G$12:$G$65,6)</f>
        <v>1</v>
      </c>
      <c r="Q8" s="42"/>
    </row>
    <row r="9" spans="1:2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23">
      <c r="A10" s="42"/>
      <c r="B10" s="42"/>
      <c r="C10" s="42"/>
      <c r="D10" s="42"/>
      <c r="E10" s="42"/>
      <c r="F10" s="28"/>
      <c r="G10" s="28"/>
      <c r="H10" s="28"/>
      <c r="I10" s="42"/>
      <c r="J10" s="28"/>
      <c r="K10" s="28"/>
      <c r="L10" s="28"/>
      <c r="M10" s="28"/>
      <c r="N10" s="28"/>
      <c r="O10" s="28"/>
      <c r="P10" s="28"/>
      <c r="Q10" s="42"/>
    </row>
    <row r="11" spans="1:23">
      <c r="A11" s="42"/>
      <c r="B11" s="42"/>
      <c r="C11" s="42"/>
      <c r="D11" s="42"/>
      <c r="E11" s="42"/>
      <c r="F11" s="28"/>
      <c r="G11" s="28"/>
      <c r="H11" s="28"/>
      <c r="I11" s="42"/>
      <c r="J11" s="28"/>
      <c r="K11" s="28"/>
      <c r="L11" s="28"/>
      <c r="M11" s="28"/>
      <c r="N11" s="28"/>
      <c r="O11" s="28"/>
      <c r="P11" s="28"/>
      <c r="Q11" s="42"/>
    </row>
    <row r="12" spans="1:23">
      <c r="A12" s="42"/>
      <c r="B12" s="42"/>
      <c r="C12" s="42"/>
      <c r="D12" s="42"/>
      <c r="E12" s="42"/>
      <c r="F12" s="28"/>
      <c r="G12" s="28"/>
      <c r="H12" s="28"/>
      <c r="I12" s="42"/>
      <c r="J12" s="28"/>
      <c r="K12" s="28"/>
      <c r="L12" s="28"/>
      <c r="M12" s="28"/>
      <c r="N12" s="28"/>
      <c r="O12" s="28"/>
      <c r="P12" s="28"/>
      <c r="Q12" s="42"/>
    </row>
    <row r="13" spans="1:23">
      <c r="A13" s="42"/>
      <c r="B13" s="42"/>
      <c r="C13" s="42"/>
      <c r="D13" s="42"/>
      <c r="E13" s="42"/>
      <c r="F13" s="28"/>
      <c r="G13" s="28"/>
      <c r="H13" s="28"/>
      <c r="I13" s="42"/>
      <c r="J13" s="28"/>
      <c r="K13" s="28"/>
      <c r="L13" s="28"/>
      <c r="M13" s="28"/>
      <c r="N13" s="28"/>
      <c r="O13" s="28"/>
      <c r="P13" s="28"/>
      <c r="Q13" s="42"/>
    </row>
    <row r="14" spans="1:23">
      <c r="A14" s="42"/>
      <c r="B14" s="42"/>
      <c r="C14" s="42"/>
      <c r="D14" s="42"/>
      <c r="E14" s="42"/>
      <c r="F14" s="28"/>
      <c r="G14" s="28"/>
      <c r="H14" s="28"/>
      <c r="I14" s="42"/>
      <c r="J14" s="42"/>
      <c r="K14" s="42"/>
      <c r="L14" s="42"/>
      <c r="M14" s="42"/>
      <c r="N14" s="28"/>
      <c r="O14" s="28"/>
      <c r="P14" s="28"/>
      <c r="Q14" s="42"/>
    </row>
    <row r="15" spans="1:23">
      <c r="A15" s="42"/>
      <c r="B15" s="42"/>
      <c r="C15" s="42"/>
      <c r="D15" s="42"/>
      <c r="E15" s="42"/>
      <c r="F15" s="28"/>
      <c r="G15" s="28"/>
      <c r="H15" s="28"/>
      <c r="I15" s="42"/>
      <c r="J15" s="42"/>
      <c r="K15" s="42"/>
      <c r="L15" s="42"/>
      <c r="M15" s="42"/>
      <c r="N15" s="28"/>
      <c r="O15" s="28"/>
      <c r="P15" s="28"/>
      <c r="Q15" s="42"/>
    </row>
    <row r="16" spans="1:23">
      <c r="A16" s="42"/>
      <c r="B16" s="42"/>
      <c r="C16" s="42"/>
      <c r="D16" s="42"/>
      <c r="E16" s="42"/>
      <c r="F16" s="28"/>
      <c r="G16" s="28"/>
      <c r="H16" s="28"/>
      <c r="I16" s="42"/>
      <c r="J16" s="42"/>
      <c r="K16" s="42"/>
      <c r="L16" s="42"/>
      <c r="M16" s="42"/>
      <c r="N16" s="28"/>
      <c r="O16" s="28"/>
      <c r="P16" s="28"/>
      <c r="Q16" s="42"/>
      <c r="W16" s="45"/>
    </row>
    <row r="17" spans="1:17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28"/>
      <c r="O17" s="28"/>
      <c r="P17" s="28"/>
      <c r="Q17" s="42"/>
    </row>
    <row r="18" spans="1:17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17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7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17">
      <c r="A21" s="42"/>
      <c r="B21" s="44"/>
      <c r="C21" s="48"/>
      <c r="D21" s="43"/>
      <c r="E21" s="43"/>
      <c r="F21" s="33" t="s">
        <v>27</v>
      </c>
      <c r="G21" s="34">
        <f>SUM(C8:H8)</f>
        <v>54</v>
      </c>
      <c r="H21" s="33" t="s">
        <v>28</v>
      </c>
      <c r="I21" s="42"/>
      <c r="J21" s="42"/>
      <c r="K21" s="42"/>
      <c r="L21" s="42"/>
      <c r="M21" s="42"/>
      <c r="N21" s="33" t="s">
        <v>27</v>
      </c>
      <c r="O21" s="34">
        <f>SUM(K8:P8)</f>
        <v>54</v>
      </c>
      <c r="P21" s="33" t="s">
        <v>28</v>
      </c>
      <c r="Q21" s="42"/>
    </row>
    <row r="22" spans="1:17" ht="15.95" customHeight="1">
      <c r="A22" s="46"/>
      <c r="B22" s="14"/>
      <c r="C22" s="14"/>
      <c r="D22" s="14"/>
      <c r="E22" s="14"/>
      <c r="F22" s="46"/>
      <c r="G22" s="14"/>
      <c r="H22" s="14"/>
      <c r="I22" s="46"/>
      <c r="J22" s="46"/>
      <c r="K22" s="46"/>
      <c r="L22" s="46"/>
      <c r="M22" s="46"/>
      <c r="N22" s="46"/>
      <c r="O22" s="11"/>
      <c r="P22" s="14"/>
      <c r="Q22" s="14"/>
    </row>
    <row r="23" spans="1:17" ht="15.95" customHeight="1">
      <c r="A23" s="46"/>
      <c r="B23" s="46"/>
      <c r="C23" s="46"/>
      <c r="D23" s="46"/>
      <c r="E23" s="46"/>
      <c r="F23" s="46"/>
      <c r="G23" s="14"/>
      <c r="H23" s="136"/>
      <c r="I23" s="46"/>
      <c r="J23" s="46"/>
      <c r="K23" s="46"/>
      <c r="L23" s="46"/>
      <c r="M23" s="46"/>
      <c r="N23" s="46"/>
      <c r="O23" s="14"/>
      <c r="P23" s="136"/>
      <c r="Q23" s="14"/>
    </row>
    <row r="24" spans="1:17" ht="18.75">
      <c r="A24" s="46"/>
      <c r="B24" s="47" t="str">
        <f>'REKOD PRESTASI MURID'!H11</f>
        <v>Rupa</v>
      </c>
      <c r="C24" s="11"/>
      <c r="D24" s="11"/>
      <c r="E24" s="11"/>
      <c r="F24" s="11"/>
      <c r="G24" s="11"/>
      <c r="H24" s="10"/>
      <c r="I24" s="46"/>
      <c r="J24" s="47" t="str">
        <f>'REKOD PRESTASI MURID'!I11</f>
        <v>Bentuk</v>
      </c>
      <c r="K24" s="14"/>
      <c r="L24" s="14"/>
      <c r="M24" s="14"/>
      <c r="N24" s="14"/>
      <c r="O24" s="14"/>
      <c r="P24" s="10"/>
      <c r="Q24" s="14"/>
    </row>
    <row r="25" spans="1:17">
      <c r="A25" s="42"/>
      <c r="B25" s="32" t="s">
        <v>16</v>
      </c>
      <c r="C25" s="31" t="s">
        <v>21</v>
      </c>
      <c r="D25" s="31" t="s">
        <v>22</v>
      </c>
      <c r="E25" s="31" t="s">
        <v>23</v>
      </c>
      <c r="F25" s="31" t="s">
        <v>24</v>
      </c>
      <c r="G25" s="31" t="s">
        <v>25</v>
      </c>
      <c r="H25" s="31" t="s">
        <v>26</v>
      </c>
      <c r="I25" s="42"/>
      <c r="J25" s="32" t="s">
        <v>16</v>
      </c>
      <c r="K25" s="31" t="s">
        <v>21</v>
      </c>
      <c r="L25" s="31" t="s">
        <v>22</v>
      </c>
      <c r="M25" s="31" t="s">
        <v>23</v>
      </c>
      <c r="N25" s="31" t="s">
        <v>24</v>
      </c>
      <c r="O25" s="31" t="s">
        <v>25</v>
      </c>
      <c r="P25" s="31" t="s">
        <v>26</v>
      </c>
      <c r="Q25" s="42"/>
    </row>
    <row r="26" spans="1:17">
      <c r="A26" s="42"/>
      <c r="B26" s="29" t="s">
        <v>20</v>
      </c>
      <c r="C26" s="29">
        <f>COUNTIF('REKOD PRESTASI MURID'!$H$12:$H$65,1)</f>
        <v>1</v>
      </c>
      <c r="D26" s="29">
        <f>COUNTIF('REKOD PRESTASI MURID'!$H$12:$H$65,2)</f>
        <v>1</v>
      </c>
      <c r="E26" s="29">
        <f>COUNTIF('REKOD PRESTASI MURID'!$H$12:$H$65,3)</f>
        <v>15</v>
      </c>
      <c r="F26" s="29">
        <f>COUNTIF('REKOD PRESTASI MURID'!$H$12:$H$65,4)</f>
        <v>11</v>
      </c>
      <c r="G26" s="29">
        <f>COUNTIF('REKOD PRESTASI MURID'!$H$12:$H$65,5)</f>
        <v>25</v>
      </c>
      <c r="H26" s="29">
        <f>COUNTIF('REKOD PRESTASI MURID'!$H$12:$H$65,6)</f>
        <v>1</v>
      </c>
      <c r="I26" s="42"/>
      <c r="J26" s="29" t="s">
        <v>20</v>
      </c>
      <c r="K26" s="29">
        <f>COUNTIF('REKOD PRESTASI MURID'!$I$12:$I$65,1)</f>
        <v>1</v>
      </c>
      <c r="L26" s="29">
        <f>COUNTIF('REKOD PRESTASI MURID'!$I$12:$I$65,2)</f>
        <v>1</v>
      </c>
      <c r="M26" s="29">
        <f>COUNTIF('REKOD PRESTASI MURID'!$I$12:$I$65,3)</f>
        <v>15</v>
      </c>
      <c r="N26" s="29">
        <f>COUNTIF('REKOD PRESTASI MURID'!$I$12:$I$65,4)</f>
        <v>11</v>
      </c>
      <c r="O26" s="29">
        <f>COUNTIF('REKOD PRESTASI MURID'!$I$12:$I$65,5)</f>
        <v>25</v>
      </c>
      <c r="P26" s="29">
        <f>COUNTIF('REKOD PRESTASI MURID'!$I$12:$I$65,6)</f>
        <v>1</v>
      </c>
      <c r="Q26" s="42"/>
    </row>
    <row r="27" spans="1:17">
      <c r="A27" s="42"/>
      <c r="B27" s="51"/>
      <c r="C27" s="51"/>
      <c r="D27" s="51"/>
      <c r="E27" s="51"/>
      <c r="F27" s="51"/>
      <c r="G27" s="51"/>
      <c r="H27" s="51"/>
      <c r="I27" s="42"/>
      <c r="J27" s="51"/>
      <c r="K27" s="51"/>
      <c r="L27" s="51"/>
      <c r="M27" s="51"/>
      <c r="N27" s="51"/>
      <c r="O27" s="51"/>
      <c r="P27" s="51"/>
      <c r="Q27" s="42"/>
    </row>
    <row r="28" spans="1:17">
      <c r="A28" s="42"/>
      <c r="B28" s="51"/>
      <c r="C28" s="51"/>
      <c r="D28" s="51"/>
      <c r="E28" s="51"/>
      <c r="F28" s="51"/>
      <c r="G28" s="51"/>
      <c r="H28" s="51"/>
      <c r="I28" s="42"/>
      <c r="J28" s="51"/>
      <c r="K28" s="51"/>
      <c r="L28" s="51"/>
      <c r="M28" s="51"/>
      <c r="N28" s="51"/>
      <c r="O28" s="51"/>
      <c r="P28" s="51"/>
      <c r="Q28" s="42"/>
    </row>
    <row r="29" spans="1:17">
      <c r="A29" s="42"/>
      <c r="B29" s="51"/>
      <c r="C29" s="51"/>
      <c r="D29" s="51"/>
      <c r="E29" s="51"/>
      <c r="F29" s="51"/>
      <c r="G29" s="51"/>
      <c r="H29" s="51"/>
      <c r="I29" s="42"/>
      <c r="J29" s="51"/>
      <c r="K29" s="51"/>
      <c r="L29" s="51"/>
      <c r="M29" s="51"/>
      <c r="N29" s="51"/>
      <c r="O29" s="51"/>
      <c r="P29" s="51"/>
      <c r="Q29" s="42"/>
    </row>
    <row r="30" spans="1:17">
      <c r="A30" s="42"/>
      <c r="B30" s="51"/>
      <c r="C30" s="51"/>
      <c r="D30" s="51"/>
      <c r="E30" s="51"/>
      <c r="F30" s="51"/>
      <c r="G30" s="51"/>
      <c r="H30" s="51"/>
      <c r="I30" s="42"/>
      <c r="J30" s="51"/>
      <c r="K30" s="51"/>
      <c r="L30" s="51"/>
      <c r="M30" s="51"/>
      <c r="N30" s="51"/>
      <c r="O30" s="51"/>
      <c r="P30" s="51"/>
      <c r="Q30" s="42"/>
    </row>
    <row r="31" spans="1:17">
      <c r="A31" s="42"/>
      <c r="B31" s="51"/>
      <c r="C31" s="51"/>
      <c r="D31" s="51"/>
      <c r="E31" s="51"/>
      <c r="F31" s="51"/>
      <c r="G31" s="51"/>
      <c r="H31" s="51"/>
      <c r="I31" s="42"/>
      <c r="J31" s="51"/>
      <c r="K31" s="51"/>
      <c r="L31" s="51"/>
      <c r="M31" s="51"/>
      <c r="N31" s="51"/>
      <c r="O31" s="51"/>
      <c r="P31" s="51"/>
      <c r="Q31" s="42"/>
    </row>
    <row r="32" spans="1:17">
      <c r="A32" s="42"/>
      <c r="B32" s="51"/>
      <c r="C32" s="51"/>
      <c r="D32" s="51"/>
      <c r="E32" s="51"/>
      <c r="F32" s="51"/>
      <c r="G32" s="51"/>
      <c r="H32" s="51"/>
      <c r="I32" s="42"/>
      <c r="J32" s="51"/>
      <c r="K32" s="51"/>
      <c r="L32" s="51"/>
      <c r="M32" s="51"/>
      <c r="N32" s="51"/>
      <c r="O32" s="51"/>
      <c r="P32" s="51"/>
      <c r="Q32" s="42"/>
    </row>
    <row r="33" spans="1:17">
      <c r="A33" s="42"/>
      <c r="B33" s="51"/>
      <c r="C33" s="51"/>
      <c r="D33" s="51"/>
      <c r="E33" s="51"/>
      <c r="F33" s="51"/>
      <c r="G33" s="51"/>
      <c r="H33" s="51"/>
      <c r="I33" s="42"/>
      <c r="J33" s="51"/>
      <c r="K33" s="51"/>
      <c r="L33" s="51"/>
      <c r="M33" s="51"/>
      <c r="N33" s="51"/>
      <c r="O33" s="51"/>
      <c r="P33" s="51"/>
      <c r="Q33" s="42"/>
    </row>
    <row r="34" spans="1:17">
      <c r="A34" s="42"/>
      <c r="B34" s="51"/>
      <c r="C34" s="51"/>
      <c r="D34" s="51"/>
      <c r="E34" s="51"/>
      <c r="F34" s="51"/>
      <c r="G34" s="51"/>
      <c r="H34" s="51"/>
      <c r="I34" s="42"/>
      <c r="J34" s="51"/>
      <c r="K34" s="51"/>
      <c r="L34" s="51"/>
      <c r="M34" s="51"/>
      <c r="N34" s="51"/>
      <c r="O34" s="51"/>
      <c r="P34" s="51"/>
      <c r="Q34" s="42"/>
    </row>
    <row r="35" spans="1:17">
      <c r="A35" s="42"/>
      <c r="B35" s="51"/>
      <c r="C35" s="51"/>
      <c r="D35" s="51"/>
      <c r="E35" s="51"/>
      <c r="F35" s="51"/>
      <c r="G35" s="51"/>
      <c r="H35" s="51"/>
      <c r="I35" s="42"/>
      <c r="J35" s="51"/>
      <c r="K35" s="51"/>
      <c r="L35" s="51"/>
      <c r="M35" s="51"/>
      <c r="N35" s="51"/>
      <c r="O35" s="51"/>
      <c r="P35" s="51"/>
      <c r="Q35" s="42"/>
    </row>
    <row r="36" spans="1:17">
      <c r="A36" s="42"/>
      <c r="B36" s="51"/>
      <c r="C36" s="51"/>
      <c r="D36" s="51"/>
      <c r="E36" s="51"/>
      <c r="F36" s="51"/>
      <c r="G36" s="51"/>
      <c r="H36" s="51"/>
      <c r="I36" s="42"/>
      <c r="J36" s="51"/>
      <c r="K36" s="51"/>
      <c r="L36" s="51"/>
      <c r="M36" s="51"/>
      <c r="N36" s="51"/>
      <c r="O36" s="51"/>
      <c r="P36" s="51"/>
      <c r="Q36" s="42"/>
    </row>
    <row r="37" spans="1:17">
      <c r="A37" s="42"/>
      <c r="B37" s="51"/>
      <c r="C37" s="51"/>
      <c r="D37" s="51"/>
      <c r="E37" s="51"/>
      <c r="F37" s="51"/>
      <c r="G37" s="51"/>
      <c r="H37" s="51"/>
      <c r="I37" s="42"/>
      <c r="J37" s="51"/>
      <c r="K37" s="51"/>
      <c r="L37" s="51"/>
      <c r="M37" s="51"/>
      <c r="N37" s="51"/>
      <c r="O37" s="51"/>
      <c r="P37" s="51"/>
      <c r="Q37" s="42"/>
    </row>
    <row r="38" spans="1:17">
      <c r="A38" s="42"/>
      <c r="B38" s="51"/>
      <c r="C38" s="51"/>
      <c r="D38" s="51"/>
      <c r="E38" s="51"/>
      <c r="F38" s="51"/>
      <c r="G38" s="51"/>
      <c r="H38" s="51"/>
      <c r="I38" s="42"/>
      <c r="J38" s="51"/>
      <c r="K38" s="51"/>
      <c r="L38" s="51"/>
      <c r="M38" s="51"/>
      <c r="N38" s="51"/>
      <c r="O38" s="51"/>
      <c r="P38" s="51"/>
      <c r="Q38" s="42"/>
    </row>
    <row r="39" spans="1:17">
      <c r="A39" s="42"/>
      <c r="B39" s="51"/>
      <c r="C39" s="51"/>
      <c r="D39" s="51"/>
      <c r="E39" s="51"/>
      <c r="F39" s="33" t="s">
        <v>27</v>
      </c>
      <c r="G39" s="34">
        <f>SUM(C26:H26)</f>
        <v>54</v>
      </c>
      <c r="H39" s="33" t="s">
        <v>28</v>
      </c>
      <c r="I39" s="52"/>
      <c r="J39" s="51"/>
      <c r="K39" s="51"/>
      <c r="L39" s="51"/>
      <c r="M39" s="51"/>
      <c r="N39" s="33" t="s">
        <v>27</v>
      </c>
      <c r="O39" s="34">
        <f>SUM(K26:P26)</f>
        <v>54</v>
      </c>
      <c r="P39" s="33" t="s">
        <v>28</v>
      </c>
      <c r="Q39" s="42"/>
    </row>
    <row r="40" spans="1:17" ht="16.5" customHeight="1">
      <c r="A40" s="42"/>
      <c r="B40" s="42"/>
      <c r="C40" s="42"/>
      <c r="D40" s="42"/>
      <c r="E40" s="42"/>
      <c r="F40" s="42"/>
      <c r="G40" s="52"/>
      <c r="H40" s="137"/>
      <c r="I40" s="52"/>
      <c r="J40" s="42"/>
      <c r="K40" s="42"/>
      <c r="L40" s="42"/>
      <c r="M40" s="42"/>
      <c r="N40" s="42"/>
      <c r="O40" s="43"/>
      <c r="P40" s="137"/>
      <c r="Q40" s="42"/>
    </row>
    <row r="41" spans="1:17" ht="16.5" customHeight="1">
      <c r="A41" s="42"/>
      <c r="B41" s="47" t="str">
        <f>'REKOD PRESTASI MURID'!J11</f>
        <v>Jalinan</v>
      </c>
      <c r="C41" s="14"/>
      <c r="D41" s="14"/>
      <c r="E41" s="14"/>
      <c r="F41" s="14"/>
      <c r="G41" s="14"/>
      <c r="H41" s="10"/>
      <c r="I41" s="46"/>
      <c r="J41" s="47" t="str">
        <f>'REKOD PRESTASI MURID'!K11</f>
        <v>Ruang</v>
      </c>
      <c r="K41" s="11"/>
      <c r="L41" s="11"/>
      <c r="M41" s="11"/>
      <c r="N41" s="11"/>
      <c r="O41" s="11"/>
      <c r="P41" s="10"/>
      <c r="Q41" s="42"/>
    </row>
    <row r="42" spans="1:17" ht="16.5" customHeight="1">
      <c r="A42" s="42"/>
      <c r="B42" s="32" t="s">
        <v>16</v>
      </c>
      <c r="C42" s="31" t="s">
        <v>21</v>
      </c>
      <c r="D42" s="31" t="s">
        <v>22</v>
      </c>
      <c r="E42" s="31" t="s">
        <v>23</v>
      </c>
      <c r="F42" s="31" t="s">
        <v>24</v>
      </c>
      <c r="G42" s="31" t="s">
        <v>25</v>
      </c>
      <c r="H42" s="31" t="s">
        <v>26</v>
      </c>
      <c r="I42" s="42"/>
      <c r="J42" s="32" t="s">
        <v>16</v>
      </c>
      <c r="K42" s="31" t="s">
        <v>21</v>
      </c>
      <c r="L42" s="31" t="s">
        <v>22</v>
      </c>
      <c r="M42" s="31" t="s">
        <v>23</v>
      </c>
      <c r="N42" s="31" t="s">
        <v>24</v>
      </c>
      <c r="O42" s="31" t="s">
        <v>25</v>
      </c>
      <c r="P42" s="31" t="s">
        <v>26</v>
      </c>
      <c r="Q42" s="42"/>
    </row>
    <row r="43" spans="1:17" ht="16.5" customHeight="1">
      <c r="A43" s="42"/>
      <c r="B43" s="29" t="s">
        <v>20</v>
      </c>
      <c r="C43" s="29">
        <f>COUNTIF('REKOD PRESTASI MURID'!$J$12:$J$65,1)</f>
        <v>0</v>
      </c>
      <c r="D43" s="29">
        <f>COUNTIF('REKOD PRESTASI MURID'!$J$12:$J$65,2)</f>
        <v>0</v>
      </c>
      <c r="E43" s="29">
        <f>COUNTIF('REKOD PRESTASI MURID'!$J$12:$J$65,3)</f>
        <v>17</v>
      </c>
      <c r="F43" s="29">
        <f>COUNTIF('REKOD PRESTASI MURID'!$J$12:$J$65,4)</f>
        <v>10</v>
      </c>
      <c r="G43" s="29">
        <f>COUNTIF('REKOD PRESTASI MURID'!$J$12:$J$65,5)</f>
        <v>24</v>
      </c>
      <c r="H43" s="29">
        <f>COUNTIF('REKOD PRESTASI MURID'!$J$12:$J$65,6)</f>
        <v>3</v>
      </c>
      <c r="I43" s="42"/>
      <c r="J43" s="29" t="s">
        <v>20</v>
      </c>
      <c r="K43" s="29">
        <f>COUNTIF('REKOD PRESTASI MURID'!$K$12:$K$65,1)</f>
        <v>0</v>
      </c>
      <c r="L43" s="29">
        <f>COUNTIF('REKOD PRESTASI MURID'!$K$12:$K$65,2)</f>
        <v>0</v>
      </c>
      <c r="M43" s="29">
        <f>COUNTIF('REKOD PRESTASI MURID'!$K$12:$K$65,3)</f>
        <v>19</v>
      </c>
      <c r="N43" s="29">
        <f>COUNTIF('REKOD PRESTASI MURID'!$K$12:$K$65,4)</f>
        <v>10</v>
      </c>
      <c r="O43" s="29">
        <f>COUNTIF('REKOD PRESTASI MURID'!$K$12:$K$65,5)</f>
        <v>24</v>
      </c>
      <c r="P43" s="29">
        <f>COUNTIF('REKOD PRESTASI MURID'!$K$12:$K$65,6)</f>
        <v>1</v>
      </c>
      <c r="Q43" s="42"/>
    </row>
    <row r="44" spans="1:17" ht="16.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1:17" ht="16.5" customHeight="1">
      <c r="A45" s="42"/>
      <c r="B45" s="42"/>
      <c r="C45" s="42"/>
      <c r="D45" s="42"/>
      <c r="E45" s="42"/>
      <c r="F45" s="28"/>
      <c r="G45" s="28"/>
      <c r="H45" s="28"/>
      <c r="I45" s="42"/>
      <c r="J45" s="28"/>
      <c r="K45" s="28"/>
      <c r="L45" s="28"/>
      <c r="M45" s="28"/>
      <c r="N45" s="28"/>
      <c r="O45" s="28"/>
      <c r="P45" s="28"/>
      <c r="Q45" s="42"/>
    </row>
    <row r="46" spans="1:17" ht="16.5" customHeight="1">
      <c r="A46" s="42"/>
      <c r="B46" s="42"/>
      <c r="C46" s="42"/>
      <c r="D46" s="42"/>
      <c r="E46" s="42"/>
      <c r="F46" s="28"/>
      <c r="G46" s="28"/>
      <c r="H46" s="28"/>
      <c r="I46" s="42"/>
      <c r="J46" s="28"/>
      <c r="K46" s="28"/>
      <c r="L46" s="28"/>
      <c r="M46" s="28"/>
      <c r="N46" s="28"/>
      <c r="O46" s="28"/>
      <c r="P46" s="28"/>
      <c r="Q46" s="42"/>
    </row>
    <row r="47" spans="1:17" ht="16.5" customHeight="1">
      <c r="A47" s="42"/>
      <c r="B47" s="42"/>
      <c r="C47" s="42"/>
      <c r="D47" s="42"/>
      <c r="E47" s="42"/>
      <c r="F47" s="28"/>
      <c r="G47" s="28"/>
      <c r="H47" s="28"/>
      <c r="I47" s="42"/>
      <c r="J47" s="28"/>
      <c r="K47" s="28"/>
      <c r="L47" s="28"/>
      <c r="M47" s="28"/>
      <c r="N47" s="28"/>
      <c r="O47" s="28"/>
      <c r="P47" s="28"/>
      <c r="Q47" s="42"/>
    </row>
    <row r="48" spans="1:17" ht="16.5" customHeight="1">
      <c r="A48" s="42"/>
      <c r="B48" s="42"/>
      <c r="C48" s="42"/>
      <c r="D48" s="42"/>
      <c r="E48" s="42"/>
      <c r="F48" s="28"/>
      <c r="G48" s="28"/>
      <c r="H48" s="28"/>
      <c r="I48" s="42"/>
      <c r="J48" s="28"/>
      <c r="K48" s="28"/>
      <c r="L48" s="28"/>
      <c r="M48" s="28"/>
      <c r="N48" s="28"/>
      <c r="O48" s="28"/>
      <c r="P48" s="28"/>
      <c r="Q48" s="42"/>
    </row>
    <row r="49" spans="1:17" ht="16.5" customHeight="1">
      <c r="A49" s="42"/>
      <c r="B49" s="42"/>
      <c r="C49" s="42"/>
      <c r="D49" s="42"/>
      <c r="E49" s="42"/>
      <c r="F49" s="28"/>
      <c r="G49" s="28"/>
      <c r="H49" s="28"/>
      <c r="I49" s="42"/>
      <c r="J49" s="42"/>
      <c r="K49" s="42"/>
      <c r="L49" s="42"/>
      <c r="M49" s="42"/>
      <c r="N49" s="28"/>
      <c r="O49" s="28"/>
      <c r="P49" s="28"/>
      <c r="Q49" s="42"/>
    </row>
    <row r="50" spans="1:17" ht="16.5" customHeight="1">
      <c r="A50" s="42"/>
      <c r="B50" s="42"/>
      <c r="C50" s="42"/>
      <c r="D50" s="42"/>
      <c r="E50" s="42"/>
      <c r="F50" s="28"/>
      <c r="G50" s="28"/>
      <c r="H50" s="28"/>
      <c r="I50" s="42"/>
      <c r="J50" s="42"/>
      <c r="K50" s="42"/>
      <c r="L50" s="42"/>
      <c r="M50" s="42"/>
      <c r="N50" s="28"/>
      <c r="O50" s="28"/>
      <c r="P50" s="28"/>
      <c r="Q50" s="42"/>
    </row>
    <row r="51" spans="1:17" ht="16.5" customHeight="1">
      <c r="A51" s="42"/>
      <c r="B51" s="42"/>
      <c r="C51" s="42"/>
      <c r="D51" s="42"/>
      <c r="E51" s="42"/>
      <c r="F51" s="28"/>
      <c r="G51" s="28"/>
      <c r="H51" s="28"/>
      <c r="I51" s="42"/>
      <c r="J51" s="42"/>
      <c r="K51" s="42"/>
      <c r="L51" s="42"/>
      <c r="M51" s="42"/>
      <c r="N51" s="28"/>
      <c r="O51" s="28"/>
      <c r="P51" s="28"/>
      <c r="Q51" s="42"/>
    </row>
    <row r="52" spans="1:17" ht="16.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28"/>
      <c r="O52" s="28"/>
      <c r="P52" s="28"/>
      <c r="Q52" s="42"/>
    </row>
    <row r="53" spans="1:17" ht="16.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pans="1:17" ht="16.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</row>
    <row r="55" spans="1:17" ht="16.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</row>
    <row r="56" spans="1:17" ht="16.5" customHeight="1">
      <c r="A56" s="42"/>
      <c r="B56" s="44"/>
      <c r="C56" s="48"/>
      <c r="D56" s="43"/>
      <c r="E56" s="43"/>
      <c r="F56" s="33" t="s">
        <v>27</v>
      </c>
      <c r="G56" s="34">
        <f>SUM(C43:H43)</f>
        <v>54</v>
      </c>
      <c r="H56" s="33" t="s">
        <v>28</v>
      </c>
      <c r="I56" s="42"/>
      <c r="J56" s="42"/>
      <c r="K56" s="42"/>
      <c r="L56" s="42"/>
      <c r="M56" s="42"/>
      <c r="N56" s="33" t="s">
        <v>27</v>
      </c>
      <c r="O56" s="34">
        <f>SUM(K43:P43)</f>
        <v>54</v>
      </c>
      <c r="P56" s="33" t="s">
        <v>28</v>
      </c>
      <c r="Q56" s="42"/>
    </row>
    <row r="57" spans="1:17" ht="16.5" customHeight="1">
      <c r="A57" s="42"/>
      <c r="B57" s="14"/>
      <c r="C57" s="14"/>
      <c r="D57" s="14"/>
      <c r="E57" s="14"/>
      <c r="F57" s="46"/>
      <c r="G57" s="14"/>
      <c r="H57" s="14"/>
      <c r="I57" s="46"/>
      <c r="J57" s="46"/>
      <c r="K57" s="46"/>
      <c r="L57" s="46"/>
      <c r="M57" s="46"/>
      <c r="N57" s="46"/>
      <c r="O57" s="11"/>
      <c r="P57" s="14"/>
      <c r="Q57" s="42"/>
    </row>
    <row r="58" spans="1:17" ht="16.5" customHeight="1">
      <c r="A58" s="42"/>
      <c r="B58" s="46"/>
      <c r="C58" s="46"/>
      <c r="D58" s="46"/>
      <c r="E58" s="46"/>
      <c r="F58" s="46"/>
      <c r="G58" s="14"/>
      <c r="H58" s="136"/>
      <c r="I58" s="46"/>
      <c r="J58" s="46"/>
      <c r="K58" s="46"/>
      <c r="L58" s="46"/>
      <c r="M58" s="46"/>
      <c r="N58" s="46"/>
      <c r="O58" s="14"/>
      <c r="P58" s="136"/>
      <c r="Q58" s="42"/>
    </row>
    <row r="59" spans="1:17" ht="16.5" customHeight="1">
      <c r="A59" s="42"/>
      <c r="B59" s="47" t="str">
        <f>'REKOD PRESTASI MURID'!L11</f>
        <v xml:space="preserve">Warna </v>
      </c>
      <c r="C59" s="11"/>
      <c r="D59" s="11"/>
      <c r="E59" s="11"/>
      <c r="F59" s="11"/>
      <c r="G59" s="11"/>
      <c r="H59" s="10"/>
      <c r="I59" s="46"/>
      <c r="J59" s="47" t="str">
        <f>'REKOD PRESTASI MURID'!M11</f>
        <v>Harmoni</v>
      </c>
      <c r="K59" s="11"/>
      <c r="L59" s="11"/>
      <c r="M59" s="11"/>
      <c r="N59" s="11"/>
      <c r="O59" s="11"/>
      <c r="P59" s="10"/>
      <c r="Q59" s="42"/>
    </row>
    <row r="60" spans="1:17" ht="16.5" customHeight="1">
      <c r="A60" s="42"/>
      <c r="B60" s="32" t="s">
        <v>16</v>
      </c>
      <c r="C60" s="31" t="s">
        <v>21</v>
      </c>
      <c r="D60" s="31" t="s">
        <v>22</v>
      </c>
      <c r="E60" s="31" t="s">
        <v>23</v>
      </c>
      <c r="F60" s="31" t="s">
        <v>24</v>
      </c>
      <c r="G60" s="31" t="s">
        <v>25</v>
      </c>
      <c r="H60" s="31" t="s">
        <v>26</v>
      </c>
      <c r="I60" s="42"/>
      <c r="J60" s="32" t="s">
        <v>16</v>
      </c>
      <c r="K60" s="31" t="s">
        <v>21</v>
      </c>
      <c r="L60" s="31" t="s">
        <v>22</v>
      </c>
      <c r="M60" s="31" t="s">
        <v>23</v>
      </c>
      <c r="N60" s="31" t="s">
        <v>24</v>
      </c>
      <c r="O60" s="31" t="s">
        <v>25</v>
      </c>
      <c r="P60" s="31" t="s">
        <v>26</v>
      </c>
      <c r="Q60" s="42"/>
    </row>
    <row r="61" spans="1:17" ht="16.5" customHeight="1">
      <c r="A61" s="42"/>
      <c r="B61" s="29" t="s">
        <v>20</v>
      </c>
      <c r="C61" s="29">
        <f>COUNTIF('REKOD PRESTASI MURID'!$L$12:$L$65,1)</f>
        <v>0</v>
      </c>
      <c r="D61" s="29">
        <f>COUNTIF('REKOD PRESTASI MURID'!$L$12:$L$65,2)</f>
        <v>0</v>
      </c>
      <c r="E61" s="29">
        <f>COUNTIF('REKOD PRESTASI MURID'!$L$12:$L$65,3)</f>
        <v>20</v>
      </c>
      <c r="F61" s="29">
        <f>COUNTIF('REKOD PRESTASI MURID'!$L$12:$L$65,4)</f>
        <v>10</v>
      </c>
      <c r="G61" s="29">
        <f>COUNTIF('REKOD PRESTASI MURID'!$L$12:$L$65,5)</f>
        <v>24</v>
      </c>
      <c r="H61" s="29">
        <f>COUNTIF('REKOD PRESTASI MURID'!$L$12:$L$65,6)</f>
        <v>0</v>
      </c>
      <c r="I61" s="42"/>
      <c r="J61" s="29" t="s">
        <v>20</v>
      </c>
      <c r="K61" s="29">
        <f>COUNTIF('REKOD PRESTASI MURID'!$M$12:$M$65,1)</f>
        <v>0</v>
      </c>
      <c r="L61" s="29">
        <f>COUNTIF('REKOD PRESTASI MURID'!$M$12:$M$65,2)</f>
        <v>0</v>
      </c>
      <c r="M61" s="29">
        <f>COUNTIF('REKOD PRESTASI MURID'!$M$12:$M$65,3)</f>
        <v>20</v>
      </c>
      <c r="N61" s="29">
        <f>COUNTIF('REKOD PRESTASI MURID'!$M$12:$M$65,4)</f>
        <v>10</v>
      </c>
      <c r="O61" s="29">
        <f>COUNTIF('REKOD PRESTASI MURID'!$M$12:$M$65,5)</f>
        <v>24</v>
      </c>
      <c r="P61" s="29">
        <f>COUNTIF('REKOD PRESTASI MURID'!$M$12:$M$65,6)</f>
        <v>0</v>
      </c>
      <c r="Q61" s="42"/>
    </row>
    <row r="62" spans="1:17" ht="16.5" customHeight="1">
      <c r="A62" s="42"/>
      <c r="B62" s="51"/>
      <c r="C62" s="51"/>
      <c r="D62" s="51"/>
      <c r="E62" s="51"/>
      <c r="F62" s="51"/>
      <c r="G62" s="51"/>
      <c r="H62" s="51"/>
      <c r="I62" s="42"/>
      <c r="J62" s="51"/>
      <c r="K62" s="51"/>
      <c r="L62" s="51"/>
      <c r="M62" s="51"/>
      <c r="N62" s="51"/>
      <c r="O62" s="51"/>
      <c r="P62" s="51"/>
      <c r="Q62" s="42"/>
    </row>
    <row r="63" spans="1:17" ht="16.5" customHeight="1">
      <c r="A63" s="42"/>
      <c r="B63" s="51"/>
      <c r="C63" s="51"/>
      <c r="D63" s="51"/>
      <c r="E63" s="51"/>
      <c r="F63" s="51"/>
      <c r="G63" s="51"/>
      <c r="H63" s="51"/>
      <c r="I63" s="42"/>
      <c r="J63" s="51"/>
      <c r="K63" s="51"/>
      <c r="L63" s="51"/>
      <c r="M63" s="51"/>
      <c r="N63" s="51"/>
      <c r="O63" s="51"/>
      <c r="P63" s="51"/>
      <c r="Q63" s="42"/>
    </row>
    <row r="64" spans="1:17" ht="16.5" customHeight="1">
      <c r="A64" s="42"/>
      <c r="B64" s="51"/>
      <c r="C64" s="51"/>
      <c r="D64" s="51"/>
      <c r="E64" s="51"/>
      <c r="F64" s="51"/>
      <c r="G64" s="51"/>
      <c r="H64" s="51"/>
      <c r="I64" s="42"/>
      <c r="J64" s="51"/>
      <c r="K64" s="51"/>
      <c r="L64" s="51"/>
      <c r="M64" s="51"/>
      <c r="N64" s="51"/>
      <c r="O64" s="51"/>
      <c r="P64" s="51"/>
      <c r="Q64" s="42"/>
    </row>
    <row r="65" spans="1:17" ht="16.5" customHeight="1">
      <c r="A65" s="42"/>
      <c r="B65" s="51"/>
      <c r="C65" s="51"/>
      <c r="D65" s="51"/>
      <c r="E65" s="51"/>
      <c r="F65" s="51"/>
      <c r="G65" s="51"/>
      <c r="H65" s="51"/>
      <c r="I65" s="42"/>
      <c r="J65" s="51"/>
      <c r="K65" s="51"/>
      <c r="L65" s="51"/>
      <c r="M65" s="51"/>
      <c r="N65" s="51"/>
      <c r="O65" s="51"/>
      <c r="P65" s="51"/>
      <c r="Q65" s="42"/>
    </row>
    <row r="66" spans="1:17" ht="16.5" customHeight="1">
      <c r="A66" s="42"/>
      <c r="B66" s="51"/>
      <c r="C66" s="51"/>
      <c r="D66" s="51"/>
      <c r="E66" s="51"/>
      <c r="F66" s="51"/>
      <c r="G66" s="51"/>
      <c r="H66" s="51"/>
      <c r="I66" s="42"/>
      <c r="J66" s="51"/>
      <c r="K66" s="51"/>
      <c r="L66" s="51"/>
      <c r="M66" s="51"/>
      <c r="N66" s="51"/>
      <c r="O66" s="51"/>
      <c r="P66" s="51"/>
      <c r="Q66" s="42"/>
    </row>
    <row r="67" spans="1:17" ht="16.5" customHeight="1">
      <c r="A67" s="42"/>
      <c r="B67" s="51"/>
      <c r="C67" s="51"/>
      <c r="D67" s="51"/>
      <c r="E67" s="51"/>
      <c r="F67" s="51"/>
      <c r="G67" s="51"/>
      <c r="H67" s="51"/>
      <c r="I67" s="42"/>
      <c r="J67" s="51"/>
      <c r="K67" s="51"/>
      <c r="L67" s="51"/>
      <c r="M67" s="51"/>
      <c r="N67" s="51"/>
      <c r="O67" s="51"/>
      <c r="P67" s="51"/>
      <c r="Q67" s="42"/>
    </row>
    <row r="68" spans="1:17" ht="16.5" customHeight="1">
      <c r="A68" s="42"/>
      <c r="B68" s="51"/>
      <c r="C68" s="51"/>
      <c r="D68" s="51"/>
      <c r="E68" s="51"/>
      <c r="F68" s="51"/>
      <c r="G68" s="51"/>
      <c r="H68" s="51"/>
      <c r="I68" s="42"/>
      <c r="J68" s="51"/>
      <c r="K68" s="51"/>
      <c r="L68" s="51"/>
      <c r="M68" s="51"/>
      <c r="N68" s="51"/>
      <c r="O68" s="51"/>
      <c r="P68" s="51"/>
      <c r="Q68" s="42"/>
    </row>
    <row r="69" spans="1:17" ht="16.5" customHeight="1">
      <c r="A69" s="42"/>
      <c r="B69" s="51"/>
      <c r="C69" s="51"/>
      <c r="D69" s="51"/>
      <c r="E69" s="51"/>
      <c r="F69" s="51"/>
      <c r="G69" s="51"/>
      <c r="H69" s="51"/>
      <c r="I69" s="42"/>
      <c r="J69" s="51"/>
      <c r="K69" s="51"/>
      <c r="L69" s="51"/>
      <c r="M69" s="51"/>
      <c r="N69" s="51"/>
      <c r="O69" s="51"/>
      <c r="P69" s="51"/>
      <c r="Q69" s="42"/>
    </row>
    <row r="70" spans="1:17" ht="16.5" customHeight="1">
      <c r="A70" s="42"/>
      <c r="B70" s="51"/>
      <c r="C70" s="51"/>
      <c r="D70" s="51"/>
      <c r="E70" s="51"/>
      <c r="F70" s="51"/>
      <c r="G70" s="51"/>
      <c r="H70" s="51"/>
      <c r="I70" s="42"/>
      <c r="J70" s="51"/>
      <c r="K70" s="51"/>
      <c r="L70" s="51"/>
      <c r="M70" s="51"/>
      <c r="N70" s="51"/>
      <c r="O70" s="51"/>
      <c r="P70" s="51"/>
      <c r="Q70" s="42"/>
    </row>
    <row r="71" spans="1:17" ht="16.5" customHeight="1">
      <c r="A71" s="42"/>
      <c r="B71" s="51"/>
      <c r="C71" s="51"/>
      <c r="D71" s="51"/>
      <c r="E71" s="51"/>
      <c r="F71" s="51"/>
      <c r="G71" s="51"/>
      <c r="H71" s="51"/>
      <c r="I71" s="42"/>
      <c r="J71" s="51"/>
      <c r="K71" s="51"/>
      <c r="L71" s="51"/>
      <c r="M71" s="51"/>
      <c r="N71" s="51"/>
      <c r="O71" s="51"/>
      <c r="P71" s="51"/>
      <c r="Q71" s="42"/>
    </row>
    <row r="72" spans="1:17" ht="16.5" customHeight="1">
      <c r="A72" s="42"/>
      <c r="B72" s="51"/>
      <c r="C72" s="51"/>
      <c r="D72" s="51"/>
      <c r="E72" s="51"/>
      <c r="F72" s="51"/>
      <c r="G72" s="51"/>
      <c r="H72" s="51"/>
      <c r="I72" s="42"/>
      <c r="J72" s="51"/>
      <c r="K72" s="51"/>
      <c r="L72" s="51"/>
      <c r="M72" s="51"/>
      <c r="N72" s="51"/>
      <c r="O72" s="51"/>
      <c r="P72" s="51"/>
      <c r="Q72" s="42"/>
    </row>
    <row r="73" spans="1:17" ht="16.5" customHeight="1">
      <c r="A73" s="42"/>
      <c r="B73" s="51"/>
      <c r="C73" s="51"/>
      <c r="D73" s="51"/>
      <c r="E73" s="51"/>
      <c r="F73" s="51"/>
      <c r="G73" s="51"/>
      <c r="H73" s="51"/>
      <c r="I73" s="42"/>
      <c r="J73" s="51"/>
      <c r="K73" s="51"/>
      <c r="L73" s="51"/>
      <c r="M73" s="51"/>
      <c r="N73" s="51"/>
      <c r="O73" s="51"/>
      <c r="P73" s="51"/>
      <c r="Q73" s="42"/>
    </row>
    <row r="74" spans="1:17" ht="16.5" customHeight="1">
      <c r="A74" s="42"/>
      <c r="B74" s="51"/>
      <c r="C74" s="51"/>
      <c r="D74" s="51"/>
      <c r="E74" s="51"/>
      <c r="F74" s="33" t="s">
        <v>27</v>
      </c>
      <c r="G74" s="34">
        <f>SUM(C61:H61)</f>
        <v>54</v>
      </c>
      <c r="H74" s="33" t="s">
        <v>28</v>
      </c>
      <c r="I74" s="52"/>
      <c r="J74" s="51"/>
      <c r="K74" s="51"/>
      <c r="L74" s="51"/>
      <c r="M74" s="51"/>
      <c r="N74" s="33" t="s">
        <v>27</v>
      </c>
      <c r="O74" s="34">
        <f>SUM(K61:P61)</f>
        <v>54</v>
      </c>
      <c r="P74" s="33" t="s">
        <v>28</v>
      </c>
      <c r="Q74" s="42"/>
    </row>
    <row r="75" spans="1:17" ht="16.5" customHeight="1">
      <c r="A75" s="42"/>
      <c r="B75" s="42"/>
      <c r="C75" s="42"/>
      <c r="D75" s="42"/>
      <c r="E75" s="42"/>
      <c r="F75" s="42"/>
      <c r="G75" s="52"/>
      <c r="H75" s="137"/>
      <c r="I75" s="52"/>
      <c r="J75" s="42"/>
      <c r="K75" s="42"/>
      <c r="L75" s="42"/>
      <c r="M75" s="42"/>
      <c r="N75" s="42"/>
      <c r="O75" s="43"/>
      <c r="P75" s="137"/>
      <c r="Q75" s="42"/>
    </row>
    <row r="76" spans="1:17" ht="16.5" customHeight="1">
      <c r="A76" s="42"/>
      <c r="B76" s="47" t="str">
        <f>'REKOD PRESTASI MURID'!N11</f>
        <v>Kontra</v>
      </c>
      <c r="C76" s="14"/>
      <c r="D76" s="14"/>
      <c r="E76" s="14"/>
      <c r="F76" s="14"/>
      <c r="G76" s="14"/>
      <c r="H76" s="10"/>
      <c r="I76" s="46"/>
      <c r="J76" s="47" t="str">
        <f>'REKOD PRESTASI MURID'!O11</f>
        <v>Penegasan</v>
      </c>
      <c r="K76" s="14"/>
      <c r="L76" s="14"/>
      <c r="M76" s="14"/>
      <c r="N76" s="14"/>
      <c r="O76" s="14"/>
      <c r="P76" s="10"/>
      <c r="Q76" s="42"/>
    </row>
    <row r="77" spans="1:17" ht="16.5" customHeight="1">
      <c r="A77" s="42"/>
      <c r="B77" s="32" t="s">
        <v>16</v>
      </c>
      <c r="C77" s="31" t="s">
        <v>21</v>
      </c>
      <c r="D77" s="31" t="s">
        <v>22</v>
      </c>
      <c r="E77" s="31" t="s">
        <v>23</v>
      </c>
      <c r="F77" s="31" t="s">
        <v>24</v>
      </c>
      <c r="G77" s="31" t="s">
        <v>25</v>
      </c>
      <c r="H77" s="31" t="s">
        <v>26</v>
      </c>
      <c r="I77" s="42"/>
      <c r="J77" s="32" t="s">
        <v>16</v>
      </c>
      <c r="K77" s="31" t="s">
        <v>21</v>
      </c>
      <c r="L77" s="31" t="s">
        <v>22</v>
      </c>
      <c r="M77" s="31" t="s">
        <v>23</v>
      </c>
      <c r="N77" s="31" t="s">
        <v>24</v>
      </c>
      <c r="O77" s="31" t="s">
        <v>25</v>
      </c>
      <c r="P77" s="31" t="s">
        <v>26</v>
      </c>
      <c r="Q77" s="42"/>
    </row>
    <row r="78" spans="1:17" ht="16.5" customHeight="1">
      <c r="A78" s="42"/>
      <c r="B78" s="29" t="s">
        <v>20</v>
      </c>
      <c r="C78" s="29">
        <f>COUNTIF('REKOD PRESTASI MURID'!$N$12:$N$65,1)</f>
        <v>0</v>
      </c>
      <c r="D78" s="29">
        <f>COUNTIF('REKOD PRESTASI MURID'!$N$12:$N$65,2)</f>
        <v>0</v>
      </c>
      <c r="E78" s="29">
        <f>COUNTIF('REKOD PRESTASI MURID'!$N$12:$N$65,3)</f>
        <v>20</v>
      </c>
      <c r="F78" s="29">
        <f>COUNTIF('REKOD PRESTASI MURID'!$N$12:$N$65,4)</f>
        <v>10</v>
      </c>
      <c r="G78" s="29">
        <f>COUNTIF('REKOD PRESTASI MURID'!$N$12:$N$65,5)</f>
        <v>24</v>
      </c>
      <c r="H78" s="29">
        <f>COUNTIF('REKOD PRESTASI MURID'!$N$12:$N$65,6)</f>
        <v>0</v>
      </c>
      <c r="I78" s="42"/>
      <c r="J78" s="29" t="s">
        <v>20</v>
      </c>
      <c r="K78" s="29">
        <f>COUNTIF('REKOD PRESTASI MURID'!$O$12:$O$65,1)</f>
        <v>0</v>
      </c>
      <c r="L78" s="29">
        <f>COUNTIF('REKOD PRESTASI MURID'!$O$12:$O$65,2)</f>
        <v>0</v>
      </c>
      <c r="M78" s="29">
        <f>COUNTIF('REKOD PRESTASI MURID'!$O$12:$O$65,3)</f>
        <v>20</v>
      </c>
      <c r="N78" s="29">
        <f>COUNTIF('REKOD PRESTASI MURID'!$O$12:$O$65,4)</f>
        <v>10</v>
      </c>
      <c r="O78" s="29">
        <f>COUNTIF('REKOD PRESTASI MURID'!$O$12:$O$65,5)</f>
        <v>24</v>
      </c>
      <c r="P78" s="29">
        <f>COUNTIF('REKOD PRESTASI MURID'!$O$12:$O$65,6)</f>
        <v>0</v>
      </c>
      <c r="Q78" s="42"/>
    </row>
    <row r="79" spans="1:17" ht="16.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</row>
    <row r="80" spans="1:17" ht="16.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7" ht="16.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pans="1:17" ht="16.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</row>
    <row r="83" spans="1:17" ht="16.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pans="1:17" ht="16.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</row>
    <row r="85" spans="1:17" ht="16.5" customHeight="1">
      <c r="A85" s="42"/>
      <c r="B85" s="42"/>
      <c r="C85" s="42"/>
      <c r="D85" s="42"/>
      <c r="E85" s="42"/>
      <c r="F85" s="28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</row>
    <row r="86" spans="1:17" ht="16.5" customHeight="1">
      <c r="A86" s="42"/>
      <c r="B86" s="42"/>
      <c r="C86" s="42"/>
      <c r="D86" s="42"/>
      <c r="E86" s="42"/>
      <c r="F86" s="28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</row>
    <row r="87" spans="1:17" ht="16.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</row>
    <row r="88" spans="1:17" ht="16.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</row>
    <row r="89" spans="1:17" ht="16.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</row>
    <row r="90" spans="1:17" ht="16.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</row>
    <row r="91" spans="1:17" ht="16.5" customHeight="1">
      <c r="A91" s="42"/>
      <c r="B91" s="44"/>
      <c r="C91" s="48"/>
      <c r="D91" s="43"/>
      <c r="E91" s="43"/>
      <c r="F91" s="33" t="s">
        <v>27</v>
      </c>
      <c r="G91" s="34">
        <f>SUM(C78:H78)</f>
        <v>54</v>
      </c>
      <c r="H91" s="33" t="s">
        <v>28</v>
      </c>
      <c r="I91" s="42"/>
      <c r="J91" s="42"/>
      <c r="K91" s="42"/>
      <c r="L91" s="42"/>
      <c r="M91" s="42"/>
      <c r="N91" s="33" t="s">
        <v>27</v>
      </c>
      <c r="O91" s="34">
        <f>SUM(K78:P78)</f>
        <v>54</v>
      </c>
      <c r="P91" s="33" t="s">
        <v>28</v>
      </c>
      <c r="Q91" s="42"/>
    </row>
    <row r="92" spans="1:17" ht="16.5" customHeight="1">
      <c r="A92" s="42"/>
      <c r="B92" s="14"/>
      <c r="C92" s="14"/>
      <c r="D92" s="14"/>
      <c r="E92" s="14"/>
      <c r="F92" s="46"/>
      <c r="G92" s="14"/>
      <c r="H92" s="14"/>
      <c r="I92" s="46"/>
      <c r="J92" s="46"/>
      <c r="K92" s="46"/>
      <c r="L92" s="46"/>
      <c r="M92" s="46"/>
      <c r="N92" s="46"/>
      <c r="O92" s="11"/>
      <c r="P92" s="14"/>
      <c r="Q92" s="42"/>
    </row>
    <row r="93" spans="1:17" ht="16.5" customHeight="1">
      <c r="A93" s="42"/>
      <c r="B93" s="46"/>
      <c r="C93" s="46"/>
      <c r="D93" s="46"/>
      <c r="E93" s="46"/>
      <c r="F93" s="46"/>
      <c r="G93" s="14"/>
      <c r="H93" s="136"/>
      <c r="I93" s="46"/>
      <c r="J93" s="46"/>
      <c r="K93" s="46"/>
      <c r="L93" s="46"/>
      <c r="M93" s="46"/>
      <c r="N93" s="46"/>
      <c r="O93" s="14"/>
      <c r="P93" s="136"/>
      <c r="Q93" s="42"/>
    </row>
    <row r="94" spans="1:17" ht="16.5" customHeight="1">
      <c r="A94" s="42"/>
      <c r="B94" s="47" t="str">
        <f>'REKOD PRESTASI MURID'!P11</f>
        <v>Kepelbagaian</v>
      </c>
      <c r="C94" s="11"/>
      <c r="D94" s="11"/>
      <c r="E94" s="11"/>
      <c r="F94" s="11"/>
      <c r="G94" s="11"/>
      <c r="H94" s="10"/>
      <c r="I94" s="46"/>
      <c r="J94" s="47" t="str">
        <f>'REKOD PRESTASI MURID'!Q11</f>
        <v>Imbangan</v>
      </c>
      <c r="K94" s="11"/>
      <c r="L94" s="11"/>
      <c r="M94" s="11"/>
      <c r="N94" s="11"/>
      <c r="O94" s="11"/>
      <c r="P94" s="10"/>
      <c r="Q94" s="42"/>
    </row>
    <row r="95" spans="1:17" ht="16.5" customHeight="1">
      <c r="A95" s="42"/>
      <c r="B95" s="32" t="s">
        <v>16</v>
      </c>
      <c r="C95" s="31" t="s">
        <v>21</v>
      </c>
      <c r="D95" s="31" t="s">
        <v>22</v>
      </c>
      <c r="E95" s="31" t="s">
        <v>23</v>
      </c>
      <c r="F95" s="31" t="s">
        <v>24</v>
      </c>
      <c r="G95" s="31" t="s">
        <v>25</v>
      </c>
      <c r="H95" s="31" t="s">
        <v>26</v>
      </c>
      <c r="I95" s="42"/>
      <c r="J95" s="32" t="s">
        <v>16</v>
      </c>
      <c r="K95" s="31" t="s">
        <v>21</v>
      </c>
      <c r="L95" s="31" t="s">
        <v>22</v>
      </c>
      <c r="M95" s="31" t="s">
        <v>23</v>
      </c>
      <c r="N95" s="31" t="s">
        <v>24</v>
      </c>
      <c r="O95" s="31" t="s">
        <v>25</v>
      </c>
      <c r="P95" s="31" t="s">
        <v>26</v>
      </c>
      <c r="Q95" s="42"/>
    </row>
    <row r="96" spans="1:17" ht="16.5" customHeight="1">
      <c r="A96" s="42"/>
      <c r="B96" s="29" t="s">
        <v>20</v>
      </c>
      <c r="C96" s="29">
        <f>COUNTIF('REKOD PRESTASI MURID'!$P$12:$P$65,1)</f>
        <v>0</v>
      </c>
      <c r="D96" s="29">
        <f>COUNTIF('REKOD PRESTASI MURID'!$P$12:$P$65,2)</f>
        <v>0</v>
      </c>
      <c r="E96" s="29">
        <f>COUNTIF('REKOD PRESTASI MURID'!$P$12:$P$65,3)</f>
        <v>20</v>
      </c>
      <c r="F96" s="29">
        <f>COUNTIF('REKOD PRESTASI MURID'!$P$12:$P$65,4)</f>
        <v>10</v>
      </c>
      <c r="G96" s="29">
        <f>COUNTIF('REKOD PRESTASI MURID'!$P$12:$P$65,5)</f>
        <v>24</v>
      </c>
      <c r="H96" s="29">
        <f>COUNTIF('REKOD PRESTASI MURID'!$P$12:$P$65,6)</f>
        <v>0</v>
      </c>
      <c r="I96" s="42"/>
      <c r="J96" s="29" t="s">
        <v>20</v>
      </c>
      <c r="K96" s="29">
        <f>COUNTIF('REKOD PRESTASI MURID'!$Q$12:$Q$65,1)</f>
        <v>0</v>
      </c>
      <c r="L96" s="29">
        <f>COUNTIF('REKOD PRESTASI MURID'!$Q$12:$Q$65,2)</f>
        <v>0</v>
      </c>
      <c r="M96" s="29">
        <f>COUNTIF('REKOD PRESTASI MURID'!$Q$12:$Q$65,3)</f>
        <v>20</v>
      </c>
      <c r="N96" s="29">
        <f>COUNTIF('REKOD PRESTASI MURID'!$Q$12:$Q$65,4)</f>
        <v>10</v>
      </c>
      <c r="O96" s="29">
        <f>COUNTIF('REKOD PRESTASI MURID'!$Q$12:$Q$65,5)</f>
        <v>24</v>
      </c>
      <c r="P96" s="29">
        <f>COUNTIF('REKOD PRESTASI MURID'!$Q$12:$Q$65,6)</f>
        <v>0</v>
      </c>
      <c r="Q96" s="42"/>
    </row>
    <row r="97" spans="1:17" ht="16.5" customHeight="1">
      <c r="A97" s="42"/>
      <c r="B97" s="51"/>
      <c r="C97" s="51"/>
      <c r="D97" s="51"/>
      <c r="E97" s="51"/>
      <c r="F97" s="51"/>
      <c r="G97" s="51"/>
      <c r="H97" s="51"/>
      <c r="I97" s="42"/>
      <c r="J97" s="51"/>
      <c r="K97" s="51"/>
      <c r="L97" s="51"/>
      <c r="M97" s="51"/>
      <c r="N97" s="51"/>
      <c r="O97" s="51"/>
      <c r="P97" s="51"/>
      <c r="Q97" s="42"/>
    </row>
    <row r="98" spans="1:17" ht="16.5" customHeight="1">
      <c r="A98" s="42"/>
      <c r="B98" s="51"/>
      <c r="C98" s="51"/>
      <c r="D98" s="51"/>
      <c r="E98" s="51"/>
      <c r="F98" s="51"/>
      <c r="G98" s="51"/>
      <c r="H98" s="51"/>
      <c r="I98" s="42"/>
      <c r="J98" s="51"/>
      <c r="K98" s="51"/>
      <c r="L98" s="51"/>
      <c r="M98" s="51"/>
      <c r="N98" s="51"/>
      <c r="O98" s="51"/>
      <c r="P98" s="51"/>
      <c r="Q98" s="42"/>
    </row>
    <row r="99" spans="1:17" ht="16.5" customHeight="1">
      <c r="A99" s="42"/>
      <c r="B99" s="51"/>
      <c r="C99" s="51"/>
      <c r="D99" s="51"/>
      <c r="E99" s="51"/>
      <c r="F99" s="51"/>
      <c r="G99" s="51"/>
      <c r="H99" s="51"/>
      <c r="I99" s="42"/>
      <c r="J99" s="51"/>
      <c r="K99" s="51"/>
      <c r="L99" s="51"/>
      <c r="M99" s="51"/>
      <c r="N99" s="51"/>
      <c r="O99" s="51"/>
      <c r="P99" s="51"/>
      <c r="Q99" s="42"/>
    </row>
    <row r="100" spans="1:17" ht="16.5" customHeight="1">
      <c r="A100" s="42"/>
      <c r="B100" s="51"/>
      <c r="C100" s="51"/>
      <c r="D100" s="51"/>
      <c r="E100" s="51"/>
      <c r="F100" s="51"/>
      <c r="G100" s="51"/>
      <c r="H100" s="51"/>
      <c r="I100" s="42"/>
      <c r="J100" s="51"/>
      <c r="K100" s="51"/>
      <c r="L100" s="51"/>
      <c r="M100" s="51"/>
      <c r="N100" s="51"/>
      <c r="O100" s="51"/>
      <c r="P100" s="51"/>
      <c r="Q100" s="42"/>
    </row>
    <row r="101" spans="1:17" ht="16.5" customHeight="1">
      <c r="A101" s="42"/>
      <c r="B101" s="51"/>
      <c r="C101" s="51"/>
      <c r="D101" s="51"/>
      <c r="E101" s="51"/>
      <c r="F101" s="51"/>
      <c r="G101" s="51"/>
      <c r="H101" s="51"/>
      <c r="I101" s="42"/>
      <c r="J101" s="51"/>
      <c r="K101" s="51"/>
      <c r="L101" s="51"/>
      <c r="M101" s="51"/>
      <c r="N101" s="51"/>
      <c r="O101" s="51"/>
      <c r="P101" s="51"/>
      <c r="Q101" s="42"/>
    </row>
    <row r="102" spans="1:17" ht="16.5" customHeight="1">
      <c r="A102" s="42"/>
      <c r="B102" s="51"/>
      <c r="C102" s="51"/>
      <c r="D102" s="51"/>
      <c r="E102" s="51"/>
      <c r="F102" s="51"/>
      <c r="G102" s="51"/>
      <c r="H102" s="51"/>
      <c r="I102" s="42"/>
      <c r="J102" s="51"/>
      <c r="K102" s="51"/>
      <c r="L102" s="51"/>
      <c r="M102" s="51"/>
      <c r="N102" s="51"/>
      <c r="O102" s="51"/>
      <c r="P102" s="51"/>
      <c r="Q102" s="42"/>
    </row>
    <row r="103" spans="1:17" ht="16.5" customHeight="1">
      <c r="A103" s="42"/>
      <c r="B103" s="51"/>
      <c r="C103" s="51"/>
      <c r="D103" s="51"/>
      <c r="E103" s="51"/>
      <c r="F103" s="51"/>
      <c r="G103" s="51"/>
      <c r="H103" s="51"/>
      <c r="I103" s="42"/>
      <c r="J103" s="51"/>
      <c r="K103" s="51"/>
      <c r="L103" s="51"/>
      <c r="M103" s="51"/>
      <c r="N103" s="51"/>
      <c r="O103" s="51"/>
      <c r="P103" s="51"/>
      <c r="Q103" s="42"/>
    </row>
    <row r="104" spans="1:17" ht="16.5" customHeight="1">
      <c r="A104" s="42"/>
      <c r="B104" s="51"/>
      <c r="C104" s="51"/>
      <c r="D104" s="51"/>
      <c r="E104" s="51"/>
      <c r="F104" s="51"/>
      <c r="G104" s="51"/>
      <c r="H104" s="51"/>
      <c r="I104" s="42"/>
      <c r="J104" s="51"/>
      <c r="K104" s="51"/>
      <c r="L104" s="51"/>
      <c r="M104" s="51"/>
      <c r="N104" s="51"/>
      <c r="O104" s="51"/>
      <c r="P104" s="51"/>
      <c r="Q104" s="42"/>
    </row>
    <row r="105" spans="1:17" ht="16.5" customHeight="1">
      <c r="A105" s="42"/>
      <c r="B105" s="51"/>
      <c r="C105" s="51"/>
      <c r="D105" s="51"/>
      <c r="E105" s="51"/>
      <c r="F105" s="51"/>
      <c r="G105" s="51"/>
      <c r="H105" s="51"/>
      <c r="I105" s="42"/>
      <c r="J105" s="51"/>
      <c r="K105" s="51"/>
      <c r="L105" s="51"/>
      <c r="M105" s="51"/>
      <c r="N105" s="51"/>
      <c r="O105" s="51"/>
      <c r="P105" s="51"/>
      <c r="Q105" s="42"/>
    </row>
    <row r="106" spans="1:17" ht="16.5" customHeight="1">
      <c r="A106" s="42"/>
      <c r="B106" s="51"/>
      <c r="C106" s="51"/>
      <c r="D106" s="51"/>
      <c r="E106" s="51"/>
      <c r="F106" s="51"/>
      <c r="G106" s="51"/>
      <c r="H106" s="51"/>
      <c r="I106" s="42"/>
      <c r="J106" s="51"/>
      <c r="K106" s="51"/>
      <c r="L106" s="51"/>
      <c r="M106" s="51"/>
      <c r="N106" s="51"/>
      <c r="O106" s="51"/>
      <c r="P106" s="51"/>
      <c r="Q106" s="42"/>
    </row>
    <row r="107" spans="1:17" ht="16.5" customHeight="1">
      <c r="A107" s="42"/>
      <c r="B107" s="51"/>
      <c r="C107" s="51"/>
      <c r="D107" s="51"/>
      <c r="E107" s="51"/>
      <c r="F107" s="51"/>
      <c r="G107" s="51"/>
      <c r="H107" s="51"/>
      <c r="I107" s="42"/>
      <c r="J107" s="51"/>
      <c r="K107" s="51"/>
      <c r="L107" s="51"/>
      <c r="M107" s="51"/>
      <c r="N107" s="51"/>
      <c r="O107" s="51"/>
      <c r="P107" s="51"/>
      <c r="Q107" s="42"/>
    </row>
    <row r="108" spans="1:17" ht="16.5" customHeight="1">
      <c r="A108" s="42"/>
      <c r="B108" s="51"/>
      <c r="C108" s="51"/>
      <c r="D108" s="51"/>
      <c r="E108" s="51"/>
      <c r="F108" s="51"/>
      <c r="G108" s="51"/>
      <c r="H108" s="51"/>
      <c r="I108" s="42"/>
      <c r="J108" s="51"/>
      <c r="K108" s="51"/>
      <c r="L108" s="51"/>
      <c r="M108" s="51"/>
      <c r="N108" s="51"/>
      <c r="O108" s="51"/>
      <c r="P108" s="51"/>
      <c r="Q108" s="42"/>
    </row>
    <row r="109" spans="1:17" ht="16.5" customHeight="1">
      <c r="A109" s="42"/>
      <c r="B109" s="51"/>
      <c r="C109" s="51"/>
      <c r="D109" s="51"/>
      <c r="E109" s="51"/>
      <c r="F109" s="33" t="s">
        <v>27</v>
      </c>
      <c r="G109" s="34">
        <f>SUM(C96:H96)</f>
        <v>54</v>
      </c>
      <c r="H109" s="33" t="s">
        <v>28</v>
      </c>
      <c r="I109" s="52"/>
      <c r="J109" s="51"/>
      <c r="K109" s="51"/>
      <c r="L109" s="51"/>
      <c r="M109" s="51"/>
      <c r="N109" s="33" t="s">
        <v>27</v>
      </c>
      <c r="O109" s="34">
        <f>SUM(K96:P96)</f>
        <v>54</v>
      </c>
      <c r="P109" s="33" t="s">
        <v>28</v>
      </c>
      <c r="Q109" s="42"/>
    </row>
    <row r="110" spans="1:17" ht="16.5" customHeight="1">
      <c r="A110" s="42"/>
      <c r="B110" s="42"/>
      <c r="C110" s="42"/>
      <c r="D110" s="42"/>
      <c r="E110" s="42"/>
      <c r="F110" s="42"/>
      <c r="G110" s="52"/>
      <c r="H110" s="137"/>
      <c r="I110" s="52"/>
      <c r="J110" s="42"/>
      <c r="K110" s="42"/>
      <c r="L110" s="42"/>
      <c r="M110" s="42"/>
      <c r="N110" s="42"/>
      <c r="O110" s="43"/>
      <c r="P110" s="137"/>
      <c r="Q110" s="42"/>
    </row>
    <row r="111" spans="1:17" ht="16.5" customHeight="1">
      <c r="A111" s="42"/>
      <c r="B111" s="47" t="str">
        <f>'REKOD PRESTASI MURID'!R11</f>
        <v>Kesatuan</v>
      </c>
      <c r="C111" s="14"/>
      <c r="D111" s="14"/>
      <c r="E111" s="14"/>
      <c r="F111" s="14"/>
      <c r="G111" s="14"/>
      <c r="H111" s="10"/>
      <c r="I111" s="46"/>
      <c r="J111" s="47" t="str">
        <f>'REKOD PRESTASI MURID'!S11</f>
        <v>Irama dan Pergerakan</v>
      </c>
      <c r="K111" s="14"/>
      <c r="L111" s="14"/>
      <c r="M111" s="14"/>
      <c r="N111" s="14"/>
      <c r="O111" s="14"/>
      <c r="P111" s="10"/>
      <c r="Q111" s="42"/>
    </row>
    <row r="112" spans="1:17" ht="16.5" customHeight="1">
      <c r="A112" s="42"/>
      <c r="B112" s="32" t="s">
        <v>16</v>
      </c>
      <c r="C112" s="31" t="s">
        <v>21</v>
      </c>
      <c r="D112" s="31" t="s">
        <v>22</v>
      </c>
      <c r="E112" s="31" t="s">
        <v>23</v>
      </c>
      <c r="F112" s="31" t="s">
        <v>24</v>
      </c>
      <c r="G112" s="31" t="s">
        <v>25</v>
      </c>
      <c r="H112" s="31" t="s">
        <v>26</v>
      </c>
      <c r="I112" s="42"/>
      <c r="J112" s="32" t="s">
        <v>16</v>
      </c>
      <c r="K112" s="31" t="s">
        <v>21</v>
      </c>
      <c r="L112" s="31" t="s">
        <v>22</v>
      </c>
      <c r="M112" s="31" t="s">
        <v>23</v>
      </c>
      <c r="N112" s="31" t="s">
        <v>24</v>
      </c>
      <c r="O112" s="31" t="s">
        <v>25</v>
      </c>
      <c r="P112" s="31" t="s">
        <v>26</v>
      </c>
      <c r="Q112" s="42"/>
    </row>
    <row r="113" spans="1:17" ht="16.5" customHeight="1">
      <c r="A113" s="42"/>
      <c r="B113" s="29" t="s">
        <v>20</v>
      </c>
      <c r="C113" s="29">
        <f>COUNTIF('REKOD PRESTASI MURID'!$R$12:$R$65,1)</f>
        <v>0</v>
      </c>
      <c r="D113" s="29">
        <f>COUNTIF('REKOD PRESTASI MURID'!$R$12:$R$65,2)</f>
        <v>0</v>
      </c>
      <c r="E113" s="29">
        <f>COUNTIF('REKOD PRESTASI MURID'!$R$12:$R$65,3)</f>
        <v>20</v>
      </c>
      <c r="F113" s="29">
        <f>COUNTIF('REKOD PRESTASI MURID'!$R$12:$R$65,4)</f>
        <v>10</v>
      </c>
      <c r="G113" s="29">
        <f>COUNTIF('REKOD PRESTASI MURID'!$R$12:$R$65,5)</f>
        <v>24</v>
      </c>
      <c r="H113" s="29">
        <f>COUNTIF('REKOD PRESTASI MURID'!$R$12:$R$65,6)</f>
        <v>0</v>
      </c>
      <c r="I113" s="42"/>
      <c r="J113" s="29" t="s">
        <v>20</v>
      </c>
      <c r="K113" s="29">
        <f>COUNTIF('REKOD PRESTASI MURID'!$S$12:$S$65,1)</f>
        <v>0</v>
      </c>
      <c r="L113" s="29">
        <f>COUNTIF('REKOD PRESTASI MURID'!$S$12:$S$65,2)</f>
        <v>0</v>
      </c>
      <c r="M113" s="29">
        <f>COUNTIF('REKOD PRESTASI MURID'!$S$12:$S$65,3)</f>
        <v>20</v>
      </c>
      <c r="N113" s="29">
        <f>COUNTIF('REKOD PRESTASI MURID'!$S$12:$S$65,4)</f>
        <v>10</v>
      </c>
      <c r="O113" s="29">
        <f>COUNTIF('REKOD PRESTASI MURID'!$S$12:$S$65,5)</f>
        <v>24</v>
      </c>
      <c r="P113" s="29">
        <f>COUNTIF('REKOD PRESTASI MURID'!$S$12:$S$65,6)</f>
        <v>0</v>
      </c>
      <c r="Q113" s="42"/>
    </row>
    <row r="114" spans="1:17" ht="16.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</row>
    <row r="115" spans="1:17" ht="16.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</row>
    <row r="116" spans="1:17" ht="16.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</row>
    <row r="117" spans="1:17" ht="16.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</row>
    <row r="118" spans="1:17" ht="16.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ht="16.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1:17" ht="16.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</row>
    <row r="121" spans="1:17" ht="16.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17" ht="16.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17" ht="16.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spans="1:17" ht="16.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spans="1:17" ht="16.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  <row r="126" spans="1:17" ht="16.5" customHeight="1">
      <c r="A126" s="42"/>
      <c r="B126" s="44"/>
      <c r="C126" s="48"/>
      <c r="D126" s="43"/>
      <c r="E126" s="43"/>
      <c r="F126" s="33" t="s">
        <v>27</v>
      </c>
      <c r="G126" s="34">
        <f>SUM(C113:H113)</f>
        <v>54</v>
      </c>
      <c r="H126" s="33" t="s">
        <v>28</v>
      </c>
      <c r="I126" s="42"/>
      <c r="J126" s="42"/>
      <c r="K126" s="42"/>
      <c r="L126" s="42"/>
      <c r="M126" s="42"/>
      <c r="N126" s="33" t="s">
        <v>27</v>
      </c>
      <c r="O126" s="34">
        <f>SUM(K113:P113)</f>
        <v>54</v>
      </c>
      <c r="P126" s="33" t="s">
        <v>28</v>
      </c>
      <c r="Q126" s="42"/>
    </row>
    <row r="127" spans="1:17" ht="16.5" customHeight="1">
      <c r="A127" s="42"/>
      <c r="B127" s="14"/>
      <c r="C127" s="14"/>
      <c r="D127" s="14"/>
      <c r="E127" s="14"/>
      <c r="F127" s="46"/>
      <c r="G127" s="14"/>
      <c r="H127" s="14"/>
      <c r="I127" s="46"/>
      <c r="J127" s="46"/>
      <c r="K127" s="46"/>
      <c r="L127" s="46"/>
      <c r="M127" s="46"/>
      <c r="N127" s="46"/>
      <c r="O127" s="11"/>
      <c r="P127" s="14"/>
      <c r="Q127" s="42"/>
    </row>
    <row r="128" spans="1:17" ht="16.5" customHeight="1">
      <c r="A128" s="42"/>
      <c r="B128" s="46"/>
      <c r="C128" s="46"/>
      <c r="D128" s="46"/>
      <c r="E128" s="46"/>
      <c r="F128" s="46"/>
      <c r="G128" s="14"/>
      <c r="H128" s="136"/>
      <c r="I128" s="46"/>
      <c r="J128" s="46"/>
      <c r="K128" s="46"/>
      <c r="L128" s="46"/>
      <c r="M128" s="46"/>
      <c r="N128" s="46"/>
      <c r="O128" s="14"/>
      <c r="P128" s="136"/>
      <c r="Q128" s="42"/>
    </row>
    <row r="129" spans="1:17" ht="16.5" customHeight="1">
      <c r="A129" s="42"/>
      <c r="B129" s="47" t="str">
        <f>'REKOD PRESTASI MURID'!U11</f>
        <v>Tajuk dan Mesej</v>
      </c>
      <c r="C129" s="11"/>
      <c r="D129" s="11"/>
      <c r="E129" s="11"/>
      <c r="F129" s="11"/>
      <c r="G129" s="11"/>
      <c r="H129" s="10"/>
      <c r="I129" s="46"/>
      <c r="J129" s="47" t="str">
        <f>'REKOD PRESTASI MURID'!V11</f>
        <v>Motif, Idea dan Konsep</v>
      </c>
      <c r="K129" s="11"/>
      <c r="L129" s="11"/>
      <c r="M129" s="11"/>
      <c r="N129" s="11"/>
      <c r="O129" s="11"/>
      <c r="P129" s="10"/>
      <c r="Q129" s="42"/>
    </row>
    <row r="130" spans="1:17" ht="16.5" customHeight="1">
      <c r="A130" s="42"/>
      <c r="B130" s="32" t="s">
        <v>16</v>
      </c>
      <c r="C130" s="31" t="s">
        <v>21</v>
      </c>
      <c r="D130" s="31" t="s">
        <v>22</v>
      </c>
      <c r="E130" s="31" t="s">
        <v>23</v>
      </c>
      <c r="F130" s="31" t="s">
        <v>24</v>
      </c>
      <c r="G130" s="31" t="s">
        <v>25</v>
      </c>
      <c r="H130" s="31" t="s">
        <v>26</v>
      </c>
      <c r="I130" s="42"/>
      <c r="J130" s="32" t="s">
        <v>16</v>
      </c>
      <c r="K130" s="31" t="s">
        <v>21</v>
      </c>
      <c r="L130" s="31" t="s">
        <v>22</v>
      </c>
      <c r="M130" s="31" t="s">
        <v>23</v>
      </c>
      <c r="N130" s="31" t="s">
        <v>24</v>
      </c>
      <c r="O130" s="31" t="s">
        <v>25</v>
      </c>
      <c r="P130" s="31" t="s">
        <v>26</v>
      </c>
      <c r="Q130" s="42"/>
    </row>
    <row r="131" spans="1:17" ht="16.5" customHeight="1">
      <c r="A131" s="42"/>
      <c r="B131" s="29" t="s">
        <v>20</v>
      </c>
      <c r="C131" s="29">
        <f>COUNTIF('REKOD PRESTASI MURID'!$U$12:$U$65,1)</f>
        <v>0</v>
      </c>
      <c r="D131" s="29">
        <f>COUNTIF('REKOD PRESTASI MURID'!$U$12:$U$65,2)</f>
        <v>0</v>
      </c>
      <c r="E131" s="29">
        <f>COUNTIF('REKOD PRESTASI MURID'!$U$12:$U$65,3)</f>
        <v>20</v>
      </c>
      <c r="F131" s="29">
        <f>COUNTIF('REKOD PRESTASI MURID'!$U$12:$U$65,4)</f>
        <v>10</v>
      </c>
      <c r="G131" s="29">
        <f>COUNTIF('REKOD PRESTASI MURID'!$U$12:$U$65,5)</f>
        <v>24</v>
      </c>
      <c r="H131" s="29">
        <f>COUNTIF('REKOD PRESTASI MURID'!$U$12:$U$65,6)</f>
        <v>0</v>
      </c>
      <c r="I131" s="42"/>
      <c r="J131" s="29" t="s">
        <v>20</v>
      </c>
      <c r="K131" s="29">
        <f>COUNTIF('REKOD PRESTASI MURID'!$V$12:$V$65,1)</f>
        <v>0</v>
      </c>
      <c r="L131" s="29">
        <f>COUNTIF('REKOD PRESTASI MURID'!$V$12:$V$65,2)</f>
        <v>0</v>
      </c>
      <c r="M131" s="29">
        <f>COUNTIF('REKOD PRESTASI MURID'!$V$12:$V$65,3)</f>
        <v>20</v>
      </c>
      <c r="N131" s="29">
        <f>COUNTIF('REKOD PRESTASI MURID'!$V$12:$V$65,4)</f>
        <v>10</v>
      </c>
      <c r="O131" s="29">
        <f>COUNTIF('REKOD PRESTASI MURID'!$V$12:$V$65,5)</f>
        <v>24</v>
      </c>
      <c r="P131" s="29">
        <f>COUNTIF('REKOD PRESTASI MURID'!$V$12:$V$65,6)</f>
        <v>0</v>
      </c>
      <c r="Q131" s="42"/>
    </row>
    <row r="132" spans="1:17" ht="16.5" customHeight="1">
      <c r="A132" s="42"/>
      <c r="B132" s="51"/>
      <c r="C132" s="51"/>
      <c r="D132" s="51"/>
      <c r="E132" s="51"/>
      <c r="F132" s="51"/>
      <c r="G132" s="51"/>
      <c r="H132" s="51"/>
      <c r="I132" s="42"/>
      <c r="J132" s="51"/>
      <c r="K132" s="51"/>
      <c r="L132" s="51"/>
      <c r="M132" s="51"/>
      <c r="N132" s="51"/>
      <c r="O132" s="51"/>
      <c r="P132" s="51"/>
      <c r="Q132" s="42"/>
    </row>
    <row r="133" spans="1:17" ht="16.5" customHeight="1">
      <c r="A133" s="42"/>
      <c r="B133" s="51"/>
      <c r="C133" s="51"/>
      <c r="D133" s="51"/>
      <c r="E133" s="51"/>
      <c r="F133" s="51"/>
      <c r="G133" s="51"/>
      <c r="H133" s="51"/>
      <c r="I133" s="42"/>
      <c r="J133" s="51"/>
      <c r="K133" s="51"/>
      <c r="L133" s="51"/>
      <c r="M133" s="51"/>
      <c r="N133" s="51"/>
      <c r="O133" s="51"/>
      <c r="P133" s="51"/>
      <c r="Q133" s="42"/>
    </row>
    <row r="134" spans="1:17" ht="16.5" customHeight="1">
      <c r="A134" s="42"/>
      <c r="B134" s="51"/>
      <c r="C134" s="51"/>
      <c r="D134" s="51"/>
      <c r="E134" s="51"/>
      <c r="F134" s="51"/>
      <c r="G134" s="51"/>
      <c r="H134" s="51"/>
      <c r="I134" s="42"/>
      <c r="J134" s="51"/>
      <c r="K134" s="51"/>
      <c r="L134" s="51"/>
      <c r="M134" s="51"/>
      <c r="N134" s="51"/>
      <c r="O134" s="51"/>
      <c r="P134" s="51"/>
      <c r="Q134" s="42"/>
    </row>
    <row r="135" spans="1:17" ht="16.5" customHeight="1">
      <c r="A135" s="42"/>
      <c r="B135" s="51"/>
      <c r="C135" s="51"/>
      <c r="D135" s="51"/>
      <c r="E135" s="51"/>
      <c r="F135" s="51"/>
      <c r="G135" s="51"/>
      <c r="H135" s="51"/>
      <c r="I135" s="42"/>
      <c r="J135" s="51"/>
      <c r="K135" s="51"/>
      <c r="L135" s="51"/>
      <c r="M135" s="51"/>
      <c r="N135" s="51"/>
      <c r="O135" s="51"/>
      <c r="P135" s="51"/>
      <c r="Q135" s="42"/>
    </row>
    <row r="136" spans="1:17" ht="16.5" customHeight="1">
      <c r="A136" s="42"/>
      <c r="B136" s="51"/>
      <c r="C136" s="51"/>
      <c r="D136" s="51"/>
      <c r="E136" s="51"/>
      <c r="F136" s="51"/>
      <c r="G136" s="51"/>
      <c r="H136" s="51"/>
      <c r="I136" s="42"/>
      <c r="J136" s="51"/>
      <c r="K136" s="51"/>
      <c r="L136" s="51"/>
      <c r="M136" s="51"/>
      <c r="N136" s="51"/>
      <c r="O136" s="51"/>
      <c r="P136" s="51"/>
      <c r="Q136" s="42"/>
    </row>
    <row r="137" spans="1:17" ht="16.5" customHeight="1">
      <c r="A137" s="42"/>
      <c r="B137" s="51"/>
      <c r="C137" s="51"/>
      <c r="D137" s="51"/>
      <c r="E137" s="51"/>
      <c r="F137" s="51"/>
      <c r="G137" s="51"/>
      <c r="H137" s="51"/>
      <c r="I137" s="42"/>
      <c r="J137" s="51"/>
      <c r="K137" s="51"/>
      <c r="L137" s="51"/>
      <c r="M137" s="51"/>
      <c r="N137" s="51"/>
      <c r="O137" s="51"/>
      <c r="P137" s="51"/>
      <c r="Q137" s="42"/>
    </row>
    <row r="138" spans="1:17" ht="16.5" customHeight="1">
      <c r="A138" s="42"/>
      <c r="B138" s="51"/>
      <c r="C138" s="51"/>
      <c r="D138" s="51"/>
      <c r="E138" s="51"/>
      <c r="F138" s="51"/>
      <c r="G138" s="51"/>
      <c r="H138" s="51"/>
      <c r="I138" s="42"/>
      <c r="J138" s="51"/>
      <c r="K138" s="51"/>
      <c r="L138" s="51"/>
      <c r="M138" s="51"/>
      <c r="N138" s="51"/>
      <c r="O138" s="51"/>
      <c r="P138" s="51"/>
      <c r="Q138" s="42"/>
    </row>
    <row r="139" spans="1:17" ht="16.5" customHeight="1">
      <c r="A139" s="42"/>
      <c r="B139" s="51"/>
      <c r="C139" s="51"/>
      <c r="D139" s="51"/>
      <c r="E139" s="51"/>
      <c r="F139" s="51"/>
      <c r="G139" s="51"/>
      <c r="H139" s="51"/>
      <c r="I139" s="42"/>
      <c r="J139" s="51"/>
      <c r="K139" s="51"/>
      <c r="L139" s="51"/>
      <c r="M139" s="51"/>
      <c r="N139" s="51"/>
      <c r="O139" s="51"/>
      <c r="P139" s="51"/>
      <c r="Q139" s="42"/>
    </row>
    <row r="140" spans="1:17" ht="16.5" customHeight="1">
      <c r="A140" s="42"/>
      <c r="B140" s="51"/>
      <c r="C140" s="51"/>
      <c r="D140" s="51"/>
      <c r="E140" s="51"/>
      <c r="F140" s="51"/>
      <c r="G140" s="51"/>
      <c r="H140" s="51"/>
      <c r="I140" s="42"/>
      <c r="J140" s="51"/>
      <c r="K140" s="51"/>
      <c r="L140" s="51"/>
      <c r="M140" s="51"/>
      <c r="N140" s="51"/>
      <c r="O140" s="51"/>
      <c r="P140" s="51"/>
      <c r="Q140" s="42"/>
    </row>
    <row r="141" spans="1:17" ht="16.5" customHeight="1">
      <c r="A141" s="42"/>
      <c r="B141" s="51"/>
      <c r="C141" s="51"/>
      <c r="D141" s="51"/>
      <c r="E141" s="51"/>
      <c r="F141" s="51"/>
      <c r="G141" s="51"/>
      <c r="H141" s="51"/>
      <c r="I141" s="42"/>
      <c r="J141" s="51"/>
      <c r="K141" s="51"/>
      <c r="L141" s="51"/>
      <c r="M141" s="51"/>
      <c r="N141" s="51"/>
      <c r="O141" s="51"/>
      <c r="P141" s="51"/>
      <c r="Q141" s="42"/>
    </row>
    <row r="142" spans="1:17" ht="16.5" customHeight="1">
      <c r="A142" s="42"/>
      <c r="B142" s="51"/>
      <c r="C142" s="51"/>
      <c r="D142" s="51"/>
      <c r="E142" s="51"/>
      <c r="F142" s="51"/>
      <c r="G142" s="51"/>
      <c r="H142" s="51"/>
      <c r="I142" s="42"/>
      <c r="J142" s="51"/>
      <c r="K142" s="51"/>
      <c r="L142" s="51"/>
      <c r="M142" s="51"/>
      <c r="N142" s="51"/>
      <c r="O142" s="51"/>
      <c r="P142" s="51"/>
      <c r="Q142" s="42"/>
    </row>
    <row r="143" spans="1:17" ht="16.5" customHeight="1">
      <c r="A143" s="42"/>
      <c r="B143" s="51"/>
      <c r="C143" s="51"/>
      <c r="D143" s="51"/>
      <c r="E143" s="51"/>
      <c r="F143" s="51"/>
      <c r="G143" s="51"/>
      <c r="H143" s="51"/>
      <c r="I143" s="42"/>
      <c r="J143" s="51"/>
      <c r="K143" s="51"/>
      <c r="L143" s="51"/>
      <c r="M143" s="51"/>
      <c r="N143" s="51"/>
      <c r="O143" s="51"/>
      <c r="P143" s="51"/>
      <c r="Q143" s="42"/>
    </row>
    <row r="144" spans="1:17" ht="16.5" customHeight="1">
      <c r="A144" s="42"/>
      <c r="B144" s="51"/>
      <c r="C144" s="51"/>
      <c r="D144" s="51"/>
      <c r="E144" s="51"/>
      <c r="F144" s="33" t="s">
        <v>27</v>
      </c>
      <c r="G144" s="34">
        <f>SUM(C131:H131)</f>
        <v>54</v>
      </c>
      <c r="H144" s="33" t="s">
        <v>28</v>
      </c>
      <c r="I144" s="52"/>
      <c r="J144" s="51"/>
      <c r="K144" s="51"/>
      <c r="L144" s="51"/>
      <c r="M144" s="51"/>
      <c r="N144" s="33" t="s">
        <v>27</v>
      </c>
      <c r="O144" s="34">
        <f>SUM(K131:P131)</f>
        <v>54</v>
      </c>
      <c r="P144" s="33" t="s">
        <v>28</v>
      </c>
      <c r="Q144" s="42"/>
    </row>
    <row r="145" spans="1:17" ht="16.5" customHeight="1">
      <c r="A145" s="42"/>
      <c r="B145" s="42"/>
      <c r="C145" s="42"/>
      <c r="D145" s="42"/>
      <c r="E145" s="42"/>
      <c r="F145" s="42"/>
      <c r="G145" s="52"/>
      <c r="H145" s="137"/>
      <c r="I145" s="52"/>
      <c r="J145" s="42"/>
      <c r="K145" s="42"/>
      <c r="L145" s="42"/>
      <c r="M145" s="42"/>
      <c r="N145" s="42"/>
      <c r="O145" s="43"/>
      <c r="P145" s="137"/>
      <c r="Q145" s="42"/>
    </row>
    <row r="146" spans="1:17" ht="16.5" customHeight="1">
      <c r="A146" s="42"/>
      <c r="B146" s="42"/>
      <c r="C146" s="42"/>
      <c r="D146" s="42"/>
      <c r="E146" s="42"/>
      <c r="F146" s="42"/>
      <c r="G146" s="52"/>
      <c r="H146" s="137"/>
      <c r="I146" s="52"/>
      <c r="J146" s="42"/>
      <c r="K146" s="42"/>
      <c r="L146" s="42"/>
      <c r="M146" s="42"/>
      <c r="N146" s="42"/>
      <c r="O146" s="43"/>
      <c r="P146" s="137"/>
      <c r="Q146" s="42"/>
    </row>
    <row r="147" spans="1:17" ht="16.5" customHeight="1">
      <c r="A147" s="42"/>
      <c r="B147" s="47" t="str">
        <f>'REKOD PRESTASI MURID'!W11</f>
        <v>Designomic</v>
      </c>
      <c r="C147" s="14"/>
      <c r="D147" s="14"/>
      <c r="E147" s="14"/>
      <c r="F147" s="14"/>
      <c r="G147" s="14"/>
      <c r="H147" s="10"/>
      <c r="I147" s="46"/>
      <c r="J147" s="47"/>
      <c r="K147" s="14"/>
      <c r="L147" s="14"/>
      <c r="M147" s="14"/>
      <c r="N147" s="14"/>
      <c r="O147" s="14"/>
      <c r="P147" s="10"/>
      <c r="Q147" s="42"/>
    </row>
    <row r="148" spans="1:17" ht="16.5" customHeight="1">
      <c r="A148" s="42"/>
      <c r="B148" s="32" t="s">
        <v>16</v>
      </c>
      <c r="C148" s="31" t="s">
        <v>21</v>
      </c>
      <c r="D148" s="31" t="s">
        <v>22</v>
      </c>
      <c r="E148" s="31" t="s">
        <v>23</v>
      </c>
      <c r="F148" s="31" t="s">
        <v>24</v>
      </c>
      <c r="G148" s="31" t="s">
        <v>25</v>
      </c>
      <c r="H148" s="31" t="s">
        <v>26</v>
      </c>
      <c r="I148" s="42"/>
      <c r="J148" s="47"/>
      <c r="K148" s="14"/>
      <c r="L148" s="14"/>
      <c r="M148" s="14"/>
      <c r="N148" s="14"/>
      <c r="O148" s="14"/>
      <c r="P148" s="10"/>
      <c r="Q148" s="42"/>
    </row>
    <row r="149" spans="1:17" ht="16.5" customHeight="1">
      <c r="A149" s="42"/>
      <c r="B149" s="29" t="s">
        <v>20</v>
      </c>
      <c r="C149" s="29">
        <f>COUNTIF('REKOD PRESTASI MURID'!$W$12:$W$65,1)</f>
        <v>0</v>
      </c>
      <c r="D149" s="29">
        <f>COUNTIF('REKOD PRESTASI MURID'!$W$12:$W$65,2)</f>
        <v>0</v>
      </c>
      <c r="E149" s="29">
        <f>COUNTIF('REKOD PRESTASI MURID'!$W$12:$W$65,3)</f>
        <v>20</v>
      </c>
      <c r="F149" s="29">
        <f>COUNTIF('REKOD PRESTASI MURID'!$W$12:$W$65,4)</f>
        <v>10</v>
      </c>
      <c r="G149" s="29">
        <f>COUNTIF('REKOD PRESTASI MURID'!$W$12:$W$65,5)</f>
        <v>24</v>
      </c>
      <c r="H149" s="29">
        <f>COUNTIF('REKOD PRESTASI MURID'!$W$12:$W$65,6)</f>
        <v>0</v>
      </c>
      <c r="I149" s="42"/>
      <c r="J149" s="47"/>
      <c r="K149" s="14"/>
      <c r="L149" s="14"/>
      <c r="M149" s="14"/>
      <c r="N149" s="14"/>
      <c r="O149" s="14"/>
      <c r="P149" s="10"/>
      <c r="Q149" s="42"/>
    </row>
    <row r="150" spans="1:17" ht="16.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</row>
    <row r="151" spans="1:17" ht="16.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</row>
    <row r="152" spans="1:17" ht="16.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</row>
    <row r="153" spans="1:17" ht="16.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</row>
    <row r="154" spans="1:17" ht="16.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</row>
    <row r="155" spans="1:17" ht="16.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</row>
    <row r="156" spans="1:17" ht="16.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</row>
    <row r="157" spans="1:17" ht="16.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</row>
    <row r="158" spans="1:17" ht="16.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1:17" ht="16.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</row>
    <row r="160" spans="1:17" ht="16.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</row>
    <row r="161" spans="1:17" ht="16.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</row>
    <row r="162" spans="1:17" ht="16.5" customHeight="1">
      <c r="A162" s="42"/>
      <c r="B162" s="44"/>
      <c r="C162" s="48"/>
      <c r="D162" s="43"/>
      <c r="E162" s="43"/>
      <c r="F162" s="33" t="s">
        <v>27</v>
      </c>
      <c r="G162" s="34">
        <f>SUM(C149:H149)</f>
        <v>54</v>
      </c>
      <c r="H162" s="33" t="s">
        <v>28</v>
      </c>
      <c r="I162" s="42"/>
      <c r="J162" s="42"/>
      <c r="K162" s="42"/>
      <c r="L162" s="42"/>
      <c r="M162" s="42"/>
      <c r="N162" s="42"/>
      <c r="O162" s="42"/>
      <c r="P162" s="42"/>
      <c r="Q162" s="42"/>
    </row>
    <row r="163" spans="1:17" ht="16.5" customHeight="1">
      <c r="A163" s="42"/>
      <c r="B163" s="14"/>
      <c r="C163" s="14"/>
      <c r="D163" s="14"/>
      <c r="E163" s="14"/>
      <c r="F163" s="46"/>
      <c r="G163" s="14"/>
      <c r="H163" s="14"/>
      <c r="I163" s="46"/>
      <c r="J163" s="46"/>
      <c r="K163" s="46"/>
      <c r="L163" s="46"/>
      <c r="M163" s="46"/>
      <c r="N163" s="42"/>
      <c r="O163" s="42"/>
      <c r="P163" s="42"/>
      <c r="Q163" s="42"/>
    </row>
    <row r="164" spans="1:17" ht="16.5" hidden="1" customHeight="1">
      <c r="A164" s="42"/>
      <c r="B164" s="46"/>
      <c r="C164" s="46"/>
      <c r="D164" s="46"/>
      <c r="E164" s="46"/>
      <c r="F164" s="46"/>
      <c r="G164" s="14"/>
      <c r="H164" s="136"/>
      <c r="I164" s="46"/>
      <c r="J164" s="46"/>
      <c r="K164" s="46"/>
      <c r="L164" s="46"/>
      <c r="M164" s="46"/>
      <c r="N164" s="46"/>
      <c r="O164" s="14"/>
      <c r="P164" s="136"/>
      <c r="Q164" s="42"/>
    </row>
    <row r="165" spans="1:17" ht="16.5" hidden="1" customHeight="1">
      <c r="A165" s="42"/>
      <c r="B165" s="47" t="str">
        <f>'REKOD PRESTASI MURID'!W11</f>
        <v>Designomic</v>
      </c>
      <c r="C165" s="11" t="s">
        <v>104</v>
      </c>
      <c r="D165" s="11"/>
      <c r="E165" s="11"/>
      <c r="F165" s="11"/>
      <c r="G165" s="11"/>
      <c r="H165" s="10"/>
      <c r="I165" s="46"/>
      <c r="J165" s="47" t="str">
        <f>'REKOD PRESTASI MURID'!X11</f>
        <v>TP
Keseluruhan</v>
      </c>
      <c r="K165" s="11" t="s">
        <v>105</v>
      </c>
      <c r="L165" s="11"/>
      <c r="M165" s="11"/>
      <c r="N165" s="11"/>
      <c r="O165" s="11"/>
      <c r="P165" s="10"/>
      <c r="Q165" s="42"/>
    </row>
    <row r="166" spans="1:17" ht="16.5" hidden="1" customHeight="1">
      <c r="A166" s="42"/>
      <c r="B166" s="32" t="s">
        <v>16</v>
      </c>
      <c r="C166" s="31" t="s">
        <v>21</v>
      </c>
      <c r="D166" s="31" t="s">
        <v>22</v>
      </c>
      <c r="E166" s="31" t="s">
        <v>23</v>
      </c>
      <c r="F166" s="31" t="s">
        <v>24</v>
      </c>
      <c r="G166" s="31" t="s">
        <v>25</v>
      </c>
      <c r="H166" s="31" t="s">
        <v>26</v>
      </c>
      <c r="I166" s="42"/>
      <c r="J166" s="32" t="s">
        <v>16</v>
      </c>
      <c r="K166" s="31" t="s">
        <v>21</v>
      </c>
      <c r="L166" s="31" t="s">
        <v>22</v>
      </c>
      <c r="M166" s="31" t="s">
        <v>23</v>
      </c>
      <c r="N166" s="31" t="s">
        <v>24</v>
      </c>
      <c r="O166" s="31" t="s">
        <v>25</v>
      </c>
      <c r="P166" s="31" t="s">
        <v>26</v>
      </c>
      <c r="Q166" s="42"/>
    </row>
    <row r="167" spans="1:17" ht="16.5" hidden="1" customHeight="1">
      <c r="A167" s="42"/>
      <c r="B167" s="29" t="s">
        <v>20</v>
      </c>
      <c r="C167" s="29">
        <f>COUNTIF('REKOD PRESTASI MURID'!$G$12:$G$65,1)</f>
        <v>1</v>
      </c>
      <c r="D167" s="29">
        <f>COUNTIF('REKOD PRESTASI MURID'!$G$12:$G$65,2)</f>
        <v>1</v>
      </c>
      <c r="E167" s="29">
        <f>COUNTIF('REKOD PRESTASI MURID'!$G$12:$G$65,3)</f>
        <v>15</v>
      </c>
      <c r="F167" s="29">
        <f>COUNTIF('REKOD PRESTASI MURID'!$G$12:$G$65,4)</f>
        <v>11</v>
      </c>
      <c r="G167" s="29">
        <f>COUNTIF('REKOD PRESTASI MURID'!$G$12:$G$65,5)</f>
        <v>25</v>
      </c>
      <c r="H167" s="29">
        <f>COUNTIF('REKOD PRESTASI MURID'!$G$12:$G$65,6)</f>
        <v>1</v>
      </c>
      <c r="I167" s="42"/>
      <c r="J167" s="29" t="s">
        <v>20</v>
      </c>
      <c r="K167" s="29">
        <f>COUNTIF('REKOD PRESTASI MURID'!$H$12:$H$65,1)</f>
        <v>1</v>
      </c>
      <c r="L167" s="29">
        <f>COUNTIF('REKOD PRESTASI MURID'!$H$12:$H$65,2)</f>
        <v>1</v>
      </c>
      <c r="M167" s="29">
        <f>COUNTIF('REKOD PRESTASI MURID'!$H$12:$H$65,3)</f>
        <v>15</v>
      </c>
      <c r="N167" s="29">
        <f>COUNTIF('REKOD PRESTASI MURID'!$H$12:$H$65,4)</f>
        <v>11</v>
      </c>
      <c r="O167" s="29">
        <f>COUNTIF('REKOD PRESTASI MURID'!$H$12:$H$65,5)</f>
        <v>25</v>
      </c>
      <c r="P167" s="29">
        <f>COUNTIF('REKOD PRESTASI MURID'!$H$12:$H$65,6)</f>
        <v>1</v>
      </c>
      <c r="Q167" s="42"/>
    </row>
    <row r="168" spans="1:17" ht="16.5" hidden="1" customHeight="1">
      <c r="A168" s="42"/>
      <c r="B168" s="51"/>
      <c r="C168" s="51"/>
      <c r="D168" s="51"/>
      <c r="E168" s="51"/>
      <c r="F168" s="51"/>
      <c r="G168" s="51"/>
      <c r="H168" s="51"/>
      <c r="I168" s="42"/>
      <c r="J168" s="51"/>
      <c r="K168" s="51"/>
      <c r="L168" s="51"/>
      <c r="M168" s="51"/>
      <c r="N168" s="51"/>
      <c r="O168" s="51"/>
      <c r="P168" s="51"/>
      <c r="Q168" s="42"/>
    </row>
    <row r="169" spans="1:17" ht="16.5" hidden="1" customHeight="1">
      <c r="A169" s="42"/>
      <c r="B169" s="51"/>
      <c r="C169" s="51"/>
      <c r="D169" s="51"/>
      <c r="E169" s="51"/>
      <c r="F169" s="51"/>
      <c r="G169" s="51"/>
      <c r="H169" s="51"/>
      <c r="I169" s="42"/>
      <c r="J169" s="51"/>
      <c r="K169" s="51"/>
      <c r="L169" s="51"/>
      <c r="M169" s="51"/>
      <c r="N169" s="51"/>
      <c r="O169" s="51"/>
      <c r="P169" s="51"/>
      <c r="Q169" s="42"/>
    </row>
    <row r="170" spans="1:17" ht="16.5" hidden="1" customHeight="1">
      <c r="A170" s="42"/>
      <c r="B170" s="51"/>
      <c r="C170" s="51"/>
      <c r="D170" s="51"/>
      <c r="E170" s="51"/>
      <c r="F170" s="51"/>
      <c r="G170" s="51"/>
      <c r="H170" s="51"/>
      <c r="I170" s="42"/>
      <c r="J170" s="51"/>
      <c r="K170" s="51"/>
      <c r="L170" s="51"/>
      <c r="M170" s="51"/>
      <c r="N170" s="51"/>
      <c r="O170" s="51"/>
      <c r="P170" s="51"/>
      <c r="Q170" s="42"/>
    </row>
    <row r="171" spans="1:17" ht="16.5" hidden="1" customHeight="1">
      <c r="A171" s="42"/>
      <c r="B171" s="51"/>
      <c r="C171" s="51"/>
      <c r="D171" s="51"/>
      <c r="E171" s="51"/>
      <c r="F171" s="51"/>
      <c r="G171" s="51"/>
      <c r="H171" s="51"/>
      <c r="I171" s="42"/>
      <c r="J171" s="51"/>
      <c r="K171" s="51"/>
      <c r="L171" s="51"/>
      <c r="M171" s="51"/>
      <c r="N171" s="51"/>
      <c r="O171" s="51"/>
      <c r="P171" s="51"/>
      <c r="Q171" s="42"/>
    </row>
    <row r="172" spans="1:17" ht="16.5" hidden="1" customHeight="1">
      <c r="A172" s="42"/>
      <c r="B172" s="51"/>
      <c r="C172" s="51"/>
      <c r="D172" s="51"/>
      <c r="E172" s="51"/>
      <c r="F172" s="51"/>
      <c r="G172" s="51"/>
      <c r="H172" s="51"/>
      <c r="I172" s="42"/>
      <c r="J172" s="51"/>
      <c r="K172" s="51"/>
      <c r="L172" s="51"/>
      <c r="M172" s="51"/>
      <c r="N172" s="51"/>
      <c r="O172" s="51"/>
      <c r="P172" s="51"/>
      <c r="Q172" s="42"/>
    </row>
    <row r="173" spans="1:17" ht="16.5" hidden="1" customHeight="1">
      <c r="A173" s="42"/>
      <c r="B173" s="51"/>
      <c r="C173" s="51"/>
      <c r="D173" s="51"/>
      <c r="E173" s="51"/>
      <c r="F173" s="51"/>
      <c r="G173" s="51"/>
      <c r="H173" s="51"/>
      <c r="I173" s="42"/>
      <c r="J173" s="51"/>
      <c r="K173" s="51"/>
      <c r="L173" s="51"/>
      <c r="M173" s="51"/>
      <c r="N173" s="51"/>
      <c r="O173" s="51"/>
      <c r="P173" s="51"/>
      <c r="Q173" s="42"/>
    </row>
    <row r="174" spans="1:17" ht="16.5" hidden="1" customHeight="1">
      <c r="A174" s="42"/>
      <c r="B174" s="51"/>
      <c r="C174" s="51"/>
      <c r="D174" s="51"/>
      <c r="E174" s="51"/>
      <c r="F174" s="51"/>
      <c r="G174" s="51"/>
      <c r="H174" s="51"/>
      <c r="I174" s="42"/>
      <c r="J174" s="51"/>
      <c r="K174" s="51"/>
      <c r="L174" s="51"/>
      <c r="M174" s="51"/>
      <c r="N174" s="51"/>
      <c r="O174" s="51"/>
      <c r="P174" s="51"/>
      <c r="Q174" s="42"/>
    </row>
    <row r="175" spans="1:17" ht="16.5" hidden="1" customHeight="1">
      <c r="A175" s="42"/>
      <c r="B175" s="51"/>
      <c r="C175" s="51"/>
      <c r="D175" s="51"/>
      <c r="E175" s="51"/>
      <c r="F175" s="51"/>
      <c r="G175" s="51"/>
      <c r="H175" s="51"/>
      <c r="I175" s="42"/>
      <c r="J175" s="51"/>
      <c r="K175" s="51"/>
      <c r="L175" s="51"/>
      <c r="M175" s="51"/>
      <c r="N175" s="51"/>
      <c r="O175" s="51"/>
      <c r="P175" s="51"/>
      <c r="Q175" s="42"/>
    </row>
    <row r="176" spans="1:17" ht="16.5" hidden="1" customHeight="1">
      <c r="A176" s="42"/>
      <c r="B176" s="51"/>
      <c r="C176" s="51"/>
      <c r="D176" s="51"/>
      <c r="E176" s="51"/>
      <c r="F176" s="51"/>
      <c r="G176" s="51"/>
      <c r="H176" s="51"/>
      <c r="I176" s="42"/>
      <c r="J176" s="51"/>
      <c r="K176" s="51"/>
      <c r="L176" s="51"/>
      <c r="M176" s="51"/>
      <c r="N176" s="51"/>
      <c r="O176" s="51"/>
      <c r="P176" s="51"/>
      <c r="Q176" s="42"/>
    </row>
    <row r="177" spans="1:17" ht="16.5" hidden="1" customHeight="1">
      <c r="A177" s="42"/>
      <c r="B177" s="51"/>
      <c r="C177" s="51"/>
      <c r="D177" s="51"/>
      <c r="E177" s="51"/>
      <c r="F177" s="51"/>
      <c r="G177" s="51"/>
      <c r="H177" s="51"/>
      <c r="I177" s="42"/>
      <c r="J177" s="51"/>
      <c r="K177" s="51"/>
      <c r="L177" s="51"/>
      <c r="M177" s="51"/>
      <c r="N177" s="51"/>
      <c r="O177" s="51"/>
      <c r="P177" s="51"/>
      <c r="Q177" s="42"/>
    </row>
    <row r="178" spans="1:17" ht="16.5" hidden="1" customHeight="1">
      <c r="A178" s="42"/>
      <c r="B178" s="51"/>
      <c r="C178" s="51"/>
      <c r="D178" s="51"/>
      <c r="E178" s="51"/>
      <c r="F178" s="51"/>
      <c r="G178" s="51"/>
      <c r="H178" s="51"/>
      <c r="I178" s="42"/>
      <c r="J178" s="51"/>
      <c r="K178" s="51"/>
      <c r="L178" s="51"/>
      <c r="M178" s="51"/>
      <c r="N178" s="51"/>
      <c r="O178" s="51"/>
      <c r="P178" s="51"/>
      <c r="Q178" s="42"/>
    </row>
    <row r="179" spans="1:17" ht="16.5" hidden="1" customHeight="1">
      <c r="A179" s="42"/>
      <c r="B179" s="51"/>
      <c r="C179" s="51"/>
      <c r="D179" s="51"/>
      <c r="E179" s="51"/>
      <c r="F179" s="51"/>
      <c r="G179" s="51"/>
      <c r="H179" s="51"/>
      <c r="I179" s="42"/>
      <c r="J179" s="51"/>
      <c r="K179" s="51"/>
      <c r="L179" s="51"/>
      <c r="M179" s="51"/>
      <c r="N179" s="51"/>
      <c r="O179" s="51"/>
      <c r="P179" s="51"/>
      <c r="Q179" s="42"/>
    </row>
    <row r="180" spans="1:17" ht="16.5" hidden="1" customHeight="1">
      <c r="A180" s="42"/>
      <c r="B180" s="51"/>
      <c r="C180" s="51"/>
      <c r="D180" s="51"/>
      <c r="E180" s="51"/>
      <c r="F180" s="33" t="s">
        <v>27</v>
      </c>
      <c r="G180" s="34">
        <f>SUM(C167:H167)</f>
        <v>54</v>
      </c>
      <c r="H180" s="33" t="s">
        <v>28</v>
      </c>
      <c r="I180" s="52"/>
      <c r="J180" s="51"/>
      <c r="K180" s="51"/>
      <c r="L180" s="51"/>
      <c r="M180" s="51"/>
      <c r="N180" s="33" t="s">
        <v>27</v>
      </c>
      <c r="O180" s="34">
        <f>SUM(K167:P167)</f>
        <v>54</v>
      </c>
      <c r="P180" s="33" t="s">
        <v>28</v>
      </c>
      <c r="Q180" s="42"/>
    </row>
    <row r="181" spans="1:17" ht="16.5" hidden="1" customHeight="1">
      <c r="A181" s="42"/>
      <c r="B181" s="42"/>
      <c r="C181" s="42"/>
      <c r="D181" s="42"/>
      <c r="E181" s="42"/>
      <c r="F181" s="42"/>
      <c r="G181" s="52"/>
      <c r="H181" s="137"/>
      <c r="I181" s="52"/>
      <c r="J181" s="42"/>
      <c r="K181" s="42"/>
      <c r="L181" s="42"/>
      <c r="M181" s="42"/>
      <c r="N181" s="42"/>
      <c r="O181" s="43"/>
      <c r="P181" s="137"/>
      <c r="Q181" s="42"/>
    </row>
    <row r="182" spans="1:17" hidden="1">
      <c r="A182" s="42"/>
      <c r="B182" s="42"/>
      <c r="C182" s="42"/>
      <c r="D182" s="42"/>
      <c r="E182" s="42"/>
      <c r="F182" s="42"/>
      <c r="G182" s="52"/>
      <c r="H182" s="137"/>
      <c r="I182" s="52"/>
      <c r="J182" s="42"/>
      <c r="K182" s="42"/>
      <c r="L182" s="42"/>
      <c r="M182" s="42"/>
      <c r="N182" s="42"/>
      <c r="O182" s="43"/>
      <c r="P182" s="137"/>
      <c r="Q182" s="42"/>
    </row>
    <row r="183" spans="1:17" ht="18.75" hidden="1">
      <c r="A183" s="42"/>
      <c r="B183" s="142" t="str">
        <f>'REKOD PRESTASI MURID'!Y11</f>
        <v>SP 21</v>
      </c>
      <c r="C183" s="142" t="s">
        <v>106</v>
      </c>
      <c r="D183" s="142"/>
      <c r="E183" s="142"/>
      <c r="F183" s="142"/>
      <c r="G183" s="142"/>
      <c r="H183" s="142"/>
      <c r="I183" s="52"/>
      <c r="J183" s="47" t="str">
        <f>'REKOD PRESTASI MURID'!Z11</f>
        <v>SP 22</v>
      </c>
      <c r="K183" s="11" t="s">
        <v>107</v>
      </c>
      <c r="L183" s="11"/>
      <c r="M183" s="11"/>
      <c r="N183" s="50"/>
      <c r="O183" s="49"/>
      <c r="P183" s="44"/>
      <c r="Q183" s="42"/>
    </row>
    <row r="184" spans="1:17" hidden="1">
      <c r="A184" s="42"/>
      <c r="B184" s="32" t="s">
        <v>16</v>
      </c>
      <c r="C184" s="31" t="s">
        <v>21</v>
      </c>
      <c r="D184" s="31" t="s">
        <v>22</v>
      </c>
      <c r="E184" s="31" t="s">
        <v>23</v>
      </c>
      <c r="F184" s="31" t="s">
        <v>24</v>
      </c>
      <c r="G184" s="31" t="s">
        <v>25</v>
      </c>
      <c r="H184" s="31" t="s">
        <v>26</v>
      </c>
      <c r="I184" s="42"/>
      <c r="J184" s="32" t="s">
        <v>16</v>
      </c>
      <c r="K184" s="31" t="s">
        <v>21</v>
      </c>
      <c r="L184" s="31" t="s">
        <v>22</v>
      </c>
      <c r="M184" s="31" t="s">
        <v>23</v>
      </c>
      <c r="N184" s="31" t="s">
        <v>24</v>
      </c>
      <c r="O184" s="31" t="s">
        <v>25</v>
      </c>
      <c r="P184" s="31" t="s">
        <v>26</v>
      </c>
      <c r="Q184" s="42"/>
    </row>
    <row r="185" spans="1:17" hidden="1">
      <c r="A185" s="42"/>
      <c r="B185" s="29" t="s">
        <v>20</v>
      </c>
      <c r="C185" s="29">
        <f>COUNTIF('REKOD PRESTASI MURID'!$R$12:$R$65,1)</f>
        <v>0</v>
      </c>
      <c r="D185" s="29">
        <f>COUNTIF('REKOD PRESTASI MURID'!$R$12:$R$65,2)</f>
        <v>0</v>
      </c>
      <c r="E185" s="29">
        <f>COUNTIF('REKOD PRESTASI MURID'!$R$12:$R$65,3)</f>
        <v>20</v>
      </c>
      <c r="F185" s="29">
        <f>COUNTIF('REKOD PRESTASI MURID'!$R$12:$R$65,4)</f>
        <v>10</v>
      </c>
      <c r="G185" s="29">
        <f>COUNTIF('REKOD PRESTASI MURID'!$R$12:$R$65,5)</f>
        <v>24</v>
      </c>
      <c r="H185" s="29">
        <f>COUNTIF('REKOD PRESTASI MURID'!$R$12:$R$65,6)</f>
        <v>0</v>
      </c>
      <c r="I185" s="42"/>
      <c r="J185" s="29" t="s">
        <v>20</v>
      </c>
      <c r="K185" s="29">
        <f>COUNTIF('REKOD PRESTASI MURID'!$S$12:$S$65,1)</f>
        <v>0</v>
      </c>
      <c r="L185" s="29">
        <f>COUNTIF('REKOD PRESTASI MURID'!$S$12:$S$65,2)</f>
        <v>0</v>
      </c>
      <c r="M185" s="29">
        <f>COUNTIF('REKOD PRESTASI MURID'!$S$12:$S$65,3)</f>
        <v>20</v>
      </c>
      <c r="N185" s="29">
        <f>COUNTIF('REKOD PRESTASI MURID'!$S$12:$S$65,4)</f>
        <v>10</v>
      </c>
      <c r="O185" s="29">
        <f>COUNTIF('REKOD PRESTASI MURID'!$S$12:$S$65,5)</f>
        <v>24</v>
      </c>
      <c r="P185" s="29">
        <f>COUNTIF('REKOD PRESTASI MURID'!$S$12:$S$65,6)</f>
        <v>0</v>
      </c>
      <c r="Q185" s="42"/>
    </row>
    <row r="186" spans="1:17" hidden="1">
      <c r="A186" s="42"/>
      <c r="B186" s="51"/>
      <c r="C186" s="51"/>
      <c r="D186" s="51"/>
      <c r="E186" s="51"/>
      <c r="F186" s="51"/>
      <c r="G186" s="51"/>
      <c r="H186" s="51"/>
      <c r="I186" s="42"/>
      <c r="J186" s="51"/>
      <c r="K186" s="51"/>
      <c r="L186" s="51"/>
      <c r="M186" s="51"/>
      <c r="N186" s="51"/>
      <c r="O186" s="51"/>
      <c r="P186" s="51"/>
      <c r="Q186" s="42"/>
    </row>
    <row r="187" spans="1:17" hidden="1">
      <c r="A187" s="42"/>
      <c r="B187" s="51"/>
      <c r="C187" s="51"/>
      <c r="D187" s="51"/>
      <c r="E187" s="51"/>
      <c r="F187" s="51"/>
      <c r="G187" s="51"/>
      <c r="H187" s="51"/>
      <c r="I187" s="42"/>
      <c r="J187" s="51"/>
      <c r="K187" s="51"/>
      <c r="L187" s="51"/>
      <c r="M187" s="51"/>
      <c r="N187" s="51"/>
      <c r="O187" s="51"/>
      <c r="P187" s="51"/>
      <c r="Q187" s="42"/>
    </row>
    <row r="188" spans="1:17" hidden="1">
      <c r="A188" s="42"/>
      <c r="B188" s="51"/>
      <c r="C188" s="51"/>
      <c r="D188" s="51"/>
      <c r="E188" s="51"/>
      <c r="F188" s="51"/>
      <c r="G188" s="51"/>
      <c r="H188" s="51"/>
      <c r="I188" s="42"/>
      <c r="J188" s="51"/>
      <c r="K188" s="51"/>
      <c r="L188" s="51"/>
      <c r="M188" s="51"/>
      <c r="N188" s="51"/>
      <c r="O188" s="51"/>
      <c r="P188" s="51"/>
      <c r="Q188" s="42"/>
    </row>
    <row r="189" spans="1:17" hidden="1">
      <c r="A189" s="42"/>
      <c r="B189" s="51"/>
      <c r="C189" s="51"/>
      <c r="D189" s="51"/>
      <c r="E189" s="51"/>
      <c r="F189" s="51"/>
      <c r="G189" s="51"/>
      <c r="H189" s="51"/>
      <c r="I189" s="42"/>
      <c r="J189" s="51"/>
      <c r="K189" s="51"/>
      <c r="L189" s="51"/>
      <c r="M189" s="51"/>
      <c r="N189" s="51"/>
      <c r="O189" s="51"/>
      <c r="P189" s="51"/>
      <c r="Q189" s="42"/>
    </row>
    <row r="190" spans="1:17" hidden="1">
      <c r="A190" s="42"/>
      <c r="B190" s="51"/>
      <c r="C190" s="51"/>
      <c r="D190" s="51"/>
      <c r="E190" s="51"/>
      <c r="F190" s="51"/>
      <c r="G190" s="51"/>
      <c r="H190" s="51"/>
      <c r="I190" s="42"/>
      <c r="J190" s="51"/>
      <c r="K190" s="51"/>
      <c r="L190" s="51"/>
      <c r="M190" s="51"/>
      <c r="N190" s="51"/>
      <c r="O190" s="51"/>
      <c r="P190" s="51"/>
      <c r="Q190" s="42"/>
    </row>
    <row r="191" spans="1:17" hidden="1">
      <c r="A191" s="42"/>
      <c r="B191" s="51"/>
      <c r="C191" s="51"/>
      <c r="D191" s="51"/>
      <c r="E191" s="51"/>
      <c r="F191" s="51"/>
      <c r="G191" s="51"/>
      <c r="H191" s="51"/>
      <c r="I191" s="42"/>
      <c r="J191" s="51"/>
      <c r="K191" s="51"/>
      <c r="L191" s="51"/>
      <c r="M191" s="51"/>
      <c r="N191" s="51"/>
      <c r="O191" s="51"/>
      <c r="P191" s="51"/>
      <c r="Q191" s="42"/>
    </row>
    <row r="192" spans="1:17" hidden="1">
      <c r="A192" s="42"/>
      <c r="B192" s="51"/>
      <c r="C192" s="51"/>
      <c r="D192" s="51"/>
      <c r="E192" s="51"/>
      <c r="F192" s="51"/>
      <c r="G192" s="51"/>
      <c r="H192" s="51"/>
      <c r="I192" s="42"/>
      <c r="J192" s="51"/>
      <c r="K192" s="51"/>
      <c r="L192" s="51"/>
      <c r="M192" s="51"/>
      <c r="N192" s="51"/>
      <c r="O192" s="51"/>
      <c r="P192" s="51"/>
      <c r="Q192" s="42"/>
    </row>
    <row r="193" spans="1:17" hidden="1">
      <c r="A193" s="42"/>
      <c r="B193" s="51"/>
      <c r="C193" s="51"/>
      <c r="D193" s="51"/>
      <c r="E193" s="51"/>
      <c r="F193" s="51"/>
      <c r="G193" s="51"/>
      <c r="H193" s="51"/>
      <c r="I193" s="42"/>
      <c r="J193" s="51"/>
      <c r="K193" s="51"/>
      <c r="L193" s="51"/>
      <c r="M193" s="51"/>
      <c r="N193" s="51"/>
      <c r="O193" s="51"/>
      <c r="P193" s="51"/>
      <c r="Q193" s="42"/>
    </row>
    <row r="194" spans="1:17" hidden="1">
      <c r="A194" s="42"/>
      <c r="B194" s="51"/>
      <c r="C194" s="51"/>
      <c r="D194" s="51"/>
      <c r="E194" s="51"/>
      <c r="F194" s="51"/>
      <c r="G194" s="51"/>
      <c r="H194" s="51"/>
      <c r="I194" s="42"/>
      <c r="J194" s="51"/>
      <c r="K194" s="51"/>
      <c r="L194" s="51"/>
      <c r="M194" s="51"/>
      <c r="N194" s="51"/>
      <c r="O194" s="51"/>
      <c r="P194" s="51"/>
      <c r="Q194" s="42"/>
    </row>
    <row r="195" spans="1:17" hidden="1">
      <c r="A195" s="42"/>
      <c r="B195" s="51"/>
      <c r="C195" s="51"/>
      <c r="D195" s="51"/>
      <c r="E195" s="51"/>
      <c r="F195" s="51"/>
      <c r="G195" s="51"/>
      <c r="H195" s="51"/>
      <c r="I195" s="42"/>
      <c r="J195" s="51"/>
      <c r="K195" s="51"/>
      <c r="L195" s="51"/>
      <c r="M195" s="51"/>
      <c r="N195" s="51"/>
      <c r="O195" s="51"/>
      <c r="P195" s="51"/>
      <c r="Q195" s="42"/>
    </row>
    <row r="196" spans="1:17" hidden="1">
      <c r="A196" s="42"/>
      <c r="B196" s="51"/>
      <c r="C196" s="51"/>
      <c r="D196" s="51"/>
      <c r="E196" s="51"/>
      <c r="F196" s="51"/>
      <c r="G196" s="51"/>
      <c r="H196" s="51"/>
      <c r="I196" s="42"/>
      <c r="J196" s="51"/>
      <c r="K196" s="51"/>
      <c r="L196" s="51"/>
      <c r="M196" s="51"/>
      <c r="N196" s="51"/>
      <c r="O196" s="51"/>
      <c r="P196" s="51"/>
      <c r="Q196" s="42"/>
    </row>
    <row r="197" spans="1:17" hidden="1">
      <c r="A197" s="42"/>
      <c r="B197" s="51"/>
      <c r="C197" s="51"/>
      <c r="D197" s="51"/>
      <c r="E197" s="51"/>
      <c r="F197" s="51"/>
      <c r="G197" s="51"/>
      <c r="H197" s="51"/>
      <c r="I197" s="42"/>
      <c r="J197" s="51"/>
      <c r="K197" s="51"/>
      <c r="L197" s="51"/>
      <c r="M197" s="51"/>
      <c r="N197" s="51"/>
      <c r="O197" s="51"/>
      <c r="P197" s="51"/>
      <c r="Q197" s="42"/>
    </row>
    <row r="198" spans="1:17" hidden="1">
      <c r="A198" s="42"/>
      <c r="B198" s="51"/>
      <c r="C198" s="51"/>
      <c r="D198" s="51"/>
      <c r="E198" s="51"/>
      <c r="F198" s="33" t="s">
        <v>27</v>
      </c>
      <c r="G198" s="34">
        <f>SUM(C185:H185)</f>
        <v>54</v>
      </c>
      <c r="H198" s="33" t="s">
        <v>28</v>
      </c>
      <c r="I198" s="43"/>
      <c r="J198" s="51"/>
      <c r="K198" s="51"/>
      <c r="L198" s="51"/>
      <c r="M198" s="51"/>
      <c r="N198" s="33" t="s">
        <v>27</v>
      </c>
      <c r="O198" s="34">
        <f>SUM(K185:P185)</f>
        <v>54</v>
      </c>
      <c r="P198" s="33" t="s">
        <v>28</v>
      </c>
      <c r="Q198" s="43"/>
    </row>
    <row r="199" spans="1:17" hidden="1">
      <c r="A199" s="42"/>
      <c r="B199" s="42"/>
      <c r="C199" s="42"/>
      <c r="D199" s="42"/>
      <c r="E199" s="42"/>
      <c r="F199" s="42"/>
      <c r="G199" s="43"/>
      <c r="H199" s="217"/>
      <c r="I199" s="43"/>
      <c r="J199" s="42"/>
      <c r="K199" s="42"/>
      <c r="L199" s="42"/>
      <c r="M199" s="42"/>
      <c r="N199" s="42"/>
      <c r="O199" s="43"/>
      <c r="P199" s="217"/>
      <c r="Q199" s="43"/>
    </row>
    <row r="200" spans="1:17" hidden="1">
      <c r="A200" s="42"/>
      <c r="B200" s="46"/>
      <c r="C200" s="46"/>
      <c r="D200" s="46"/>
      <c r="E200" s="46"/>
      <c r="F200" s="46"/>
      <c r="G200" s="14"/>
      <c r="H200" s="218"/>
      <c r="I200" s="43"/>
      <c r="J200" s="42"/>
      <c r="K200" s="42"/>
      <c r="L200" s="42"/>
      <c r="M200" s="42"/>
      <c r="N200" s="42"/>
      <c r="O200" s="43"/>
      <c r="P200" s="218"/>
      <c r="Q200" s="43"/>
    </row>
    <row r="201" spans="1:17" ht="18.75" hidden="1">
      <c r="A201" s="42"/>
      <c r="B201" s="47" t="str">
        <f>'REKOD PRESTASI MURID'!AA11</f>
        <v>SP 23</v>
      </c>
      <c r="C201" s="11" t="s">
        <v>108</v>
      </c>
      <c r="D201" s="11"/>
      <c r="E201" s="11"/>
      <c r="F201" s="11"/>
      <c r="G201" s="11"/>
      <c r="H201" s="44"/>
      <c r="I201" s="43"/>
      <c r="J201" s="143" t="str">
        <f>'REKOD PRESTASI MURID'!AB9</f>
        <v>TAHAP PENGUASAAN KESELURUHAN</v>
      </c>
      <c r="K201" s="109"/>
      <c r="L201" s="109"/>
      <c r="M201" s="109"/>
      <c r="N201" s="109"/>
      <c r="O201" s="109"/>
      <c r="P201" s="110"/>
      <c r="Q201" s="43"/>
    </row>
    <row r="202" spans="1:17" hidden="1">
      <c r="A202" s="42"/>
      <c r="B202" s="32" t="s">
        <v>16</v>
      </c>
      <c r="C202" s="31" t="s">
        <v>21</v>
      </c>
      <c r="D202" s="31" t="s">
        <v>22</v>
      </c>
      <c r="E202" s="31" t="s">
        <v>23</v>
      </c>
      <c r="F202" s="31" t="s">
        <v>24</v>
      </c>
      <c r="G202" s="31" t="s">
        <v>25</v>
      </c>
      <c r="H202" s="31" t="s">
        <v>26</v>
      </c>
      <c r="I202" s="42"/>
      <c r="J202" s="32" t="s">
        <v>16</v>
      </c>
      <c r="K202" s="31" t="s">
        <v>21</v>
      </c>
      <c r="L202" s="31" t="s">
        <v>22</v>
      </c>
      <c r="M202" s="31" t="s">
        <v>23</v>
      </c>
      <c r="N202" s="31" t="s">
        <v>24</v>
      </c>
      <c r="O202" s="31" t="s">
        <v>25</v>
      </c>
      <c r="P202" s="31" t="s">
        <v>26</v>
      </c>
      <c r="Q202" s="42"/>
    </row>
    <row r="203" spans="1:17" hidden="1">
      <c r="A203" s="42"/>
      <c r="B203" s="29" t="s">
        <v>20</v>
      </c>
      <c r="C203" s="29">
        <f>COUNTIF('REKOD PRESTASI MURID'!$T$12:$T$65,1)</f>
        <v>0</v>
      </c>
      <c r="D203" s="29">
        <f>COUNTIF('REKOD PRESTASI MURID'!$T$12:$T$65,2)</f>
        <v>0</v>
      </c>
      <c r="E203" s="29">
        <f>COUNTIF('REKOD PRESTASI MURID'!$T$12:$T$65,3)</f>
        <v>19</v>
      </c>
      <c r="F203" s="29">
        <f>COUNTIF('REKOD PRESTASI MURID'!$T$12:$T$65,4)</f>
        <v>10</v>
      </c>
      <c r="G203" s="29">
        <f>COUNTIF('REKOD PRESTASI MURID'!$T$12:$T$65,5)</f>
        <v>25</v>
      </c>
      <c r="H203" s="29">
        <f>COUNTIF('REKOD PRESTASI MURID'!$T$12:$T$65,6)</f>
        <v>0</v>
      </c>
      <c r="I203" s="42"/>
      <c r="J203" s="29" t="s">
        <v>20</v>
      </c>
      <c r="K203" s="29">
        <f>COUNTIF('REKOD PRESTASI MURID'!$AB$12:$AB$65,1)</f>
        <v>0</v>
      </c>
      <c r="L203" s="29">
        <f>COUNTIF('REKOD PRESTASI MURID'!$AB$12:$AB$65,2)</f>
        <v>0</v>
      </c>
      <c r="M203" s="29">
        <f>COUNTIF('REKOD PRESTASI MURID'!$AB$12:$AB$65,3)</f>
        <v>0</v>
      </c>
      <c r="N203" s="29">
        <f>COUNTIF('REKOD PRESTASI MURID'!$AB$12:$AB$65,4)</f>
        <v>54</v>
      </c>
      <c r="O203" s="29">
        <f>COUNTIF('REKOD PRESTASI MURID'!$AB$12:$AB$65,5)</f>
        <v>0</v>
      </c>
      <c r="P203" s="29">
        <f>COUNTIF('REKOD PRESTASI MURID'!$AB$12:$AB$65,6)</f>
        <v>0</v>
      </c>
      <c r="Q203" s="42"/>
    </row>
    <row r="204" spans="1:17" hidden="1">
      <c r="A204" s="42"/>
      <c r="B204" s="51"/>
      <c r="C204" s="51"/>
      <c r="D204" s="51"/>
      <c r="E204" s="51"/>
      <c r="F204" s="51"/>
      <c r="G204" s="51"/>
      <c r="H204" s="51"/>
      <c r="I204" s="42"/>
      <c r="J204" s="51"/>
      <c r="K204" s="51"/>
      <c r="L204" s="51"/>
      <c r="M204" s="51"/>
      <c r="N204" s="51"/>
      <c r="O204" s="51"/>
      <c r="P204" s="51"/>
      <c r="Q204" s="42"/>
    </row>
    <row r="205" spans="1:17" hidden="1">
      <c r="A205" s="42"/>
      <c r="B205" s="51"/>
      <c r="C205" s="51"/>
      <c r="D205" s="51"/>
      <c r="E205" s="51"/>
      <c r="F205" s="51"/>
      <c r="G205" s="51"/>
      <c r="H205" s="51"/>
      <c r="I205" s="42"/>
      <c r="J205" s="51"/>
      <c r="K205" s="51"/>
      <c r="L205" s="51"/>
      <c r="M205" s="51"/>
      <c r="N205" s="30"/>
      <c r="O205" s="30"/>
      <c r="P205" s="30"/>
      <c r="Q205" s="42"/>
    </row>
    <row r="206" spans="1:17" hidden="1">
      <c r="A206" s="42"/>
      <c r="B206" s="51"/>
      <c r="C206" s="51"/>
      <c r="D206" s="51"/>
      <c r="E206" s="51"/>
      <c r="F206" s="51"/>
      <c r="G206" s="51"/>
      <c r="H206" s="51"/>
      <c r="I206" s="42"/>
      <c r="J206" s="51"/>
      <c r="K206" s="51"/>
      <c r="L206" s="51"/>
      <c r="M206" s="51"/>
      <c r="N206" s="30"/>
      <c r="O206" s="30"/>
      <c r="P206" s="30"/>
      <c r="Q206" s="42"/>
    </row>
    <row r="207" spans="1:17" hidden="1">
      <c r="A207" s="42"/>
      <c r="B207" s="51"/>
      <c r="C207" s="51"/>
      <c r="D207" s="51"/>
      <c r="E207" s="51"/>
      <c r="F207" s="51"/>
      <c r="G207" s="51"/>
      <c r="H207" s="51"/>
      <c r="I207" s="42"/>
      <c r="J207" s="51"/>
      <c r="K207" s="51"/>
      <c r="L207" s="51"/>
      <c r="M207" s="51"/>
      <c r="N207" s="30"/>
      <c r="O207" s="30"/>
      <c r="P207" s="30"/>
      <c r="Q207" s="42"/>
    </row>
    <row r="208" spans="1:17" hidden="1">
      <c r="A208" s="42"/>
      <c r="B208" s="51"/>
      <c r="C208" s="51"/>
      <c r="D208" s="51"/>
      <c r="E208" s="51"/>
      <c r="F208" s="51"/>
      <c r="G208" s="51"/>
      <c r="H208" s="51"/>
      <c r="I208" s="42"/>
      <c r="J208" s="51"/>
      <c r="K208" s="51"/>
      <c r="L208" s="51"/>
      <c r="M208" s="51"/>
      <c r="N208" s="30"/>
      <c r="O208" s="30"/>
      <c r="P208" s="30"/>
      <c r="Q208" s="42"/>
    </row>
    <row r="209" spans="1:17" hidden="1">
      <c r="A209" s="42"/>
      <c r="B209" s="51"/>
      <c r="C209" s="51"/>
      <c r="D209" s="51"/>
      <c r="E209" s="51"/>
      <c r="F209" s="51"/>
      <c r="G209" s="51"/>
      <c r="H209" s="51"/>
      <c r="I209" s="42"/>
      <c r="J209" s="51"/>
      <c r="K209" s="51"/>
      <c r="L209" s="51"/>
      <c r="M209" s="51"/>
      <c r="N209" s="30"/>
      <c r="O209" s="30"/>
      <c r="P209" s="30"/>
      <c r="Q209" s="42"/>
    </row>
    <row r="210" spans="1:17" hidden="1">
      <c r="A210" s="42"/>
      <c r="B210" s="51"/>
      <c r="C210" s="51"/>
      <c r="D210" s="51"/>
      <c r="E210" s="51"/>
      <c r="F210" s="51"/>
      <c r="G210" s="51"/>
      <c r="H210" s="51"/>
      <c r="I210" s="42"/>
      <c r="J210" s="51"/>
      <c r="K210" s="51"/>
      <c r="L210" s="51"/>
      <c r="M210" s="51"/>
      <c r="N210" s="30"/>
      <c r="O210" s="30"/>
      <c r="P210" s="30"/>
      <c r="Q210" s="42"/>
    </row>
    <row r="211" spans="1:17" hidden="1">
      <c r="A211" s="42"/>
      <c r="B211" s="51"/>
      <c r="C211" s="51"/>
      <c r="D211" s="51"/>
      <c r="E211" s="51"/>
      <c r="F211" s="51"/>
      <c r="G211" s="51"/>
      <c r="H211" s="51"/>
      <c r="I211" s="42"/>
      <c r="J211" s="51"/>
      <c r="K211" s="51"/>
      <c r="L211" s="51"/>
      <c r="M211" s="51"/>
      <c r="N211" s="30"/>
      <c r="O211" s="30"/>
      <c r="P211" s="30"/>
      <c r="Q211" s="42"/>
    </row>
    <row r="212" spans="1:17" hidden="1">
      <c r="A212" s="42"/>
      <c r="B212" s="51"/>
      <c r="C212" s="51"/>
      <c r="D212" s="51"/>
      <c r="E212" s="51"/>
      <c r="F212" s="51"/>
      <c r="G212" s="51"/>
      <c r="H212" s="51"/>
      <c r="I212" s="42"/>
      <c r="J212" s="51"/>
      <c r="K212" s="51"/>
      <c r="L212" s="51"/>
      <c r="M212" s="51"/>
      <c r="N212" s="30"/>
      <c r="O212" s="30"/>
      <c r="P212" s="30"/>
      <c r="Q212" s="42"/>
    </row>
    <row r="213" spans="1:17" hidden="1">
      <c r="A213" s="42"/>
      <c r="B213" s="51"/>
      <c r="C213" s="51"/>
      <c r="D213" s="51"/>
      <c r="E213" s="51"/>
      <c r="F213" s="51"/>
      <c r="G213" s="51"/>
      <c r="H213" s="51"/>
      <c r="I213" s="42"/>
      <c r="J213" s="51"/>
      <c r="K213" s="51"/>
      <c r="L213" s="51"/>
      <c r="M213" s="51"/>
      <c r="N213" s="51"/>
      <c r="O213" s="51"/>
      <c r="P213" s="51"/>
      <c r="Q213" s="42"/>
    </row>
    <row r="214" spans="1:17" hidden="1">
      <c r="A214" s="42"/>
      <c r="B214" s="51"/>
      <c r="C214" s="51"/>
      <c r="D214" s="51"/>
      <c r="E214" s="51"/>
      <c r="F214" s="51"/>
      <c r="G214" s="51"/>
      <c r="H214" s="51"/>
      <c r="I214" s="42"/>
      <c r="J214" s="51"/>
      <c r="K214" s="51"/>
      <c r="L214" s="51"/>
      <c r="M214" s="51"/>
      <c r="N214" s="51"/>
      <c r="O214" s="51"/>
      <c r="P214" s="51"/>
      <c r="Q214" s="42"/>
    </row>
    <row r="215" spans="1:17" hidden="1">
      <c r="A215" s="42"/>
      <c r="B215" s="51"/>
      <c r="C215" s="51"/>
      <c r="D215" s="51"/>
      <c r="E215" s="51"/>
      <c r="F215" s="51"/>
      <c r="G215" s="51"/>
      <c r="H215" s="51"/>
      <c r="I215" s="42"/>
      <c r="J215" s="51"/>
      <c r="K215" s="51"/>
      <c r="L215" s="51"/>
      <c r="M215" s="51"/>
      <c r="N215" s="51"/>
      <c r="O215" s="51"/>
      <c r="P215" s="51"/>
      <c r="Q215" s="42"/>
    </row>
    <row r="216" spans="1:17" hidden="1">
      <c r="A216" s="42"/>
      <c r="B216" s="51"/>
      <c r="C216" s="51"/>
      <c r="D216" s="51"/>
      <c r="E216" s="51"/>
      <c r="F216" s="33" t="s">
        <v>27</v>
      </c>
      <c r="G216" s="34">
        <f>SUM(C203:H203)</f>
        <v>54</v>
      </c>
      <c r="H216" s="33" t="s">
        <v>28</v>
      </c>
      <c r="I216" s="43"/>
      <c r="J216" s="51"/>
      <c r="K216" s="51"/>
      <c r="L216" s="51"/>
      <c r="M216" s="51"/>
      <c r="N216" s="33" t="s">
        <v>27</v>
      </c>
      <c r="O216" s="34">
        <f>SUM(K203:P203)</f>
        <v>54</v>
      </c>
      <c r="P216" s="33" t="s">
        <v>28</v>
      </c>
      <c r="Q216" s="42"/>
    </row>
    <row r="217" spans="1:17" hidden="1">
      <c r="A217" s="46"/>
      <c r="B217" s="46"/>
      <c r="C217" s="46"/>
      <c r="D217" s="46"/>
      <c r="E217" s="46"/>
      <c r="F217" s="46"/>
      <c r="G217" s="14"/>
      <c r="H217" s="220"/>
      <c r="I217" s="14"/>
      <c r="J217" s="46"/>
      <c r="K217" s="46"/>
      <c r="L217" s="46"/>
      <c r="M217" s="46"/>
      <c r="N217" s="46"/>
      <c r="O217" s="14"/>
      <c r="P217" s="220"/>
      <c r="Q217" s="46"/>
    </row>
    <row r="218" spans="1:17" hidden="1">
      <c r="A218" s="46"/>
      <c r="B218" s="46"/>
      <c r="C218" s="46"/>
      <c r="D218" s="46"/>
      <c r="E218" s="46"/>
      <c r="F218" s="46"/>
      <c r="G218" s="14"/>
      <c r="H218" s="220"/>
      <c r="I218" s="14"/>
      <c r="J218" s="46"/>
      <c r="K218" s="46"/>
      <c r="L218" s="46"/>
      <c r="M218" s="46"/>
      <c r="N218" s="46"/>
      <c r="O218" s="14"/>
      <c r="P218" s="220"/>
      <c r="Q218" s="46"/>
    </row>
    <row r="219" spans="1:17" ht="18.75" hidden="1">
      <c r="A219" s="46"/>
      <c r="B219" s="47">
        <f>'REKOD PRESTASI MURID'!AC11</f>
        <v>0</v>
      </c>
      <c r="C219" s="11" t="s">
        <v>109</v>
      </c>
      <c r="D219" s="11"/>
      <c r="E219" s="11"/>
      <c r="F219" s="11"/>
      <c r="G219" s="11"/>
      <c r="H219" s="10"/>
      <c r="I219" s="14"/>
      <c r="J219" s="47">
        <f>'REKOD PRESTASI MURID'!AD11</f>
        <v>0</v>
      </c>
      <c r="K219" s="11" t="s">
        <v>110</v>
      </c>
      <c r="L219" s="11"/>
      <c r="M219" s="11"/>
      <c r="N219" s="11"/>
      <c r="O219" s="11"/>
      <c r="P219" s="19"/>
      <c r="Q219" s="46"/>
    </row>
    <row r="220" spans="1:17" hidden="1">
      <c r="A220" s="42"/>
      <c r="B220" s="32" t="s">
        <v>16</v>
      </c>
      <c r="C220" s="31" t="s">
        <v>21</v>
      </c>
      <c r="D220" s="31" t="s">
        <v>22</v>
      </c>
      <c r="E220" s="31" t="s">
        <v>23</v>
      </c>
      <c r="F220" s="31" t="s">
        <v>24</v>
      </c>
      <c r="G220" s="31" t="s">
        <v>25</v>
      </c>
      <c r="H220" s="31" t="s">
        <v>26</v>
      </c>
      <c r="I220" s="42"/>
      <c r="J220" s="32" t="s">
        <v>16</v>
      </c>
      <c r="K220" s="31" t="s">
        <v>21</v>
      </c>
      <c r="L220" s="31" t="s">
        <v>22</v>
      </c>
      <c r="M220" s="31" t="s">
        <v>23</v>
      </c>
      <c r="N220" s="31" t="s">
        <v>24</v>
      </c>
      <c r="O220" s="31" t="s">
        <v>25</v>
      </c>
      <c r="P220" s="31" t="s">
        <v>26</v>
      </c>
      <c r="Q220" s="42"/>
    </row>
    <row r="221" spans="1:17" hidden="1">
      <c r="A221" s="42"/>
      <c r="B221" s="29" t="s">
        <v>20</v>
      </c>
      <c r="C221" s="29">
        <f>COUNTIF('REKOD PRESTASI MURID'!$V$12:$V$65,1)</f>
        <v>0</v>
      </c>
      <c r="D221" s="29">
        <f>COUNTIF('REKOD PRESTASI MURID'!$V$12:$V$65,2)</f>
        <v>0</v>
      </c>
      <c r="E221" s="29">
        <f>COUNTIF('REKOD PRESTASI MURID'!$V$12:$V$65,3)</f>
        <v>20</v>
      </c>
      <c r="F221" s="29">
        <f>COUNTIF('REKOD PRESTASI MURID'!$V$12:$V$65,4)</f>
        <v>10</v>
      </c>
      <c r="G221" s="29">
        <f>COUNTIF('REKOD PRESTASI MURID'!$V$12:$V$65,5)</f>
        <v>24</v>
      </c>
      <c r="H221" s="29">
        <f>COUNTIF('REKOD PRESTASI MURID'!$V$12:$V$65,6)</f>
        <v>0</v>
      </c>
      <c r="I221" s="42"/>
      <c r="J221" s="29" t="s">
        <v>20</v>
      </c>
      <c r="K221" s="29">
        <f>COUNTIF('REKOD PRESTASI MURID'!$W$12:$W$65,1)</f>
        <v>0</v>
      </c>
      <c r="L221" s="29">
        <f>COUNTIF('REKOD PRESTASI MURID'!$W$12:$W$65,2)</f>
        <v>0</v>
      </c>
      <c r="M221" s="29">
        <f>COUNTIF('REKOD PRESTASI MURID'!$W$12:$W$65,3)</f>
        <v>20</v>
      </c>
      <c r="N221" s="29">
        <f>COUNTIF('REKOD PRESTASI MURID'!$W$12:$W$65,4)</f>
        <v>10</v>
      </c>
      <c r="O221" s="29">
        <f>COUNTIF('REKOD PRESTASI MURID'!$W$12:$W$65,5)</f>
        <v>24</v>
      </c>
      <c r="P221" s="29">
        <f>COUNTIF('REKOD PRESTASI MURID'!$W$12:$W$65,6)</f>
        <v>0</v>
      </c>
      <c r="Q221" s="42"/>
    </row>
    <row r="222" spans="1:17" hidden="1">
      <c r="A222" s="42"/>
      <c r="B222" s="51"/>
      <c r="C222" s="51"/>
      <c r="D222" s="51"/>
      <c r="E222" s="51"/>
      <c r="F222" s="51"/>
      <c r="G222" s="51"/>
      <c r="H222" s="51"/>
      <c r="I222" s="42"/>
      <c r="J222" s="51"/>
      <c r="K222" s="51"/>
      <c r="L222" s="51"/>
      <c r="M222" s="51"/>
      <c r="N222" s="51"/>
      <c r="O222" s="51"/>
      <c r="P222" s="51"/>
      <c r="Q222" s="42"/>
    </row>
    <row r="223" spans="1:17" hidden="1">
      <c r="A223" s="42"/>
      <c r="B223" s="51"/>
      <c r="C223" s="51"/>
      <c r="D223" s="51"/>
      <c r="E223" s="51"/>
      <c r="F223" s="51"/>
      <c r="G223" s="51"/>
      <c r="H223" s="51"/>
      <c r="I223" s="42"/>
      <c r="J223" s="51"/>
      <c r="K223" s="51"/>
      <c r="L223" s="51"/>
      <c r="M223" s="51"/>
      <c r="N223" s="51"/>
      <c r="O223" s="51"/>
      <c r="P223" s="51"/>
      <c r="Q223" s="42"/>
    </row>
    <row r="224" spans="1:17" hidden="1">
      <c r="A224" s="42"/>
      <c r="B224" s="51"/>
      <c r="C224" s="51"/>
      <c r="D224" s="51"/>
      <c r="E224" s="51"/>
      <c r="F224" s="51"/>
      <c r="G224" s="51"/>
      <c r="H224" s="51"/>
      <c r="I224" s="42"/>
      <c r="J224" s="51"/>
      <c r="K224" s="51"/>
      <c r="L224" s="51"/>
      <c r="M224" s="51"/>
      <c r="N224" s="51"/>
      <c r="O224" s="51"/>
      <c r="P224" s="51"/>
      <c r="Q224" s="42"/>
    </row>
    <row r="225" spans="1:17" hidden="1">
      <c r="A225" s="42"/>
      <c r="B225" s="51"/>
      <c r="C225" s="51"/>
      <c r="D225" s="51"/>
      <c r="E225" s="51"/>
      <c r="F225" s="51"/>
      <c r="G225" s="51"/>
      <c r="H225" s="51"/>
      <c r="I225" s="42"/>
      <c r="J225" s="51"/>
      <c r="K225" s="51"/>
      <c r="L225" s="51"/>
      <c r="M225" s="51"/>
      <c r="N225" s="51"/>
      <c r="O225" s="51"/>
      <c r="P225" s="51"/>
      <c r="Q225" s="42"/>
    </row>
    <row r="226" spans="1:17" hidden="1">
      <c r="A226" s="42"/>
      <c r="B226" s="51"/>
      <c r="C226" s="51"/>
      <c r="D226" s="51"/>
      <c r="E226" s="51"/>
      <c r="F226" s="51"/>
      <c r="G226" s="51"/>
      <c r="H226" s="51"/>
      <c r="I226" s="42"/>
      <c r="J226" s="51"/>
      <c r="K226" s="51"/>
      <c r="L226" s="51"/>
      <c r="M226" s="51"/>
      <c r="N226" s="51"/>
      <c r="O226" s="51"/>
      <c r="P226" s="51"/>
      <c r="Q226" s="42"/>
    </row>
    <row r="227" spans="1:17" hidden="1">
      <c r="A227" s="42"/>
      <c r="B227" s="51"/>
      <c r="C227" s="51"/>
      <c r="D227" s="51"/>
      <c r="E227" s="51"/>
      <c r="F227" s="51"/>
      <c r="G227" s="51"/>
      <c r="H227" s="51"/>
      <c r="I227" s="42"/>
      <c r="J227" s="51"/>
      <c r="K227" s="51"/>
      <c r="L227" s="51"/>
      <c r="M227" s="51"/>
      <c r="N227" s="51"/>
      <c r="O227" s="51"/>
      <c r="P227" s="51"/>
      <c r="Q227" s="42"/>
    </row>
    <row r="228" spans="1:17" hidden="1">
      <c r="A228" s="42"/>
      <c r="B228" s="51"/>
      <c r="C228" s="51"/>
      <c r="D228" s="51"/>
      <c r="E228" s="51"/>
      <c r="F228" s="51"/>
      <c r="G228" s="51"/>
      <c r="H228" s="51"/>
      <c r="I228" s="42"/>
      <c r="J228" s="51"/>
      <c r="K228" s="51"/>
      <c r="L228" s="51"/>
      <c r="M228" s="51"/>
      <c r="N228" s="51"/>
      <c r="O228" s="51"/>
      <c r="P228" s="51"/>
      <c r="Q228" s="42"/>
    </row>
    <row r="229" spans="1:17" hidden="1">
      <c r="A229" s="42"/>
      <c r="B229" s="51"/>
      <c r="C229" s="51"/>
      <c r="D229" s="51"/>
      <c r="E229" s="51"/>
      <c r="F229" s="51"/>
      <c r="G229" s="51"/>
      <c r="H229" s="51"/>
      <c r="I229" s="42"/>
      <c r="J229" s="51"/>
      <c r="K229" s="51"/>
      <c r="L229" s="51"/>
      <c r="M229" s="51"/>
      <c r="N229" s="51"/>
      <c r="O229" s="51"/>
      <c r="P229" s="51"/>
      <c r="Q229" s="42"/>
    </row>
    <row r="230" spans="1:17" hidden="1">
      <c r="A230" s="42"/>
      <c r="B230" s="51"/>
      <c r="C230" s="51"/>
      <c r="D230" s="51"/>
      <c r="E230" s="51"/>
      <c r="F230" s="51"/>
      <c r="G230" s="51"/>
      <c r="H230" s="51"/>
      <c r="I230" s="42"/>
      <c r="J230" s="51"/>
      <c r="K230" s="51"/>
      <c r="L230" s="51"/>
      <c r="M230" s="51"/>
      <c r="N230" s="51"/>
      <c r="O230" s="51"/>
      <c r="P230" s="51"/>
      <c r="Q230" s="42"/>
    </row>
    <row r="231" spans="1:17" hidden="1">
      <c r="A231" s="42"/>
      <c r="B231" s="51"/>
      <c r="C231" s="51"/>
      <c r="D231" s="51"/>
      <c r="E231" s="51"/>
      <c r="F231" s="51"/>
      <c r="G231" s="51"/>
      <c r="H231" s="51"/>
      <c r="I231" s="42"/>
      <c r="J231" s="51"/>
      <c r="K231" s="51"/>
      <c r="L231" s="51"/>
      <c r="M231" s="51"/>
      <c r="N231" s="51"/>
      <c r="O231" s="51"/>
      <c r="P231" s="51"/>
      <c r="Q231" s="42"/>
    </row>
    <row r="232" spans="1:17" hidden="1">
      <c r="A232" s="42"/>
      <c r="B232" s="51"/>
      <c r="C232" s="51"/>
      <c r="D232" s="51"/>
      <c r="E232" s="51"/>
      <c r="F232" s="51"/>
      <c r="G232" s="51"/>
      <c r="H232" s="51"/>
      <c r="I232" s="42"/>
      <c r="J232" s="51"/>
      <c r="K232" s="51"/>
      <c r="L232" s="51"/>
      <c r="M232" s="51"/>
      <c r="N232" s="51"/>
      <c r="O232" s="51"/>
      <c r="P232" s="51"/>
      <c r="Q232" s="42"/>
    </row>
    <row r="233" spans="1:17" hidden="1">
      <c r="A233" s="42"/>
      <c r="B233" s="51"/>
      <c r="C233" s="51"/>
      <c r="D233" s="51"/>
      <c r="E233" s="51"/>
      <c r="F233" s="51"/>
      <c r="G233" s="51"/>
      <c r="H233" s="51"/>
      <c r="I233" s="42"/>
      <c r="J233" s="51"/>
      <c r="K233" s="51"/>
      <c r="L233" s="51"/>
      <c r="M233" s="51"/>
      <c r="N233" s="51"/>
      <c r="O233" s="51"/>
      <c r="P233" s="51"/>
      <c r="Q233" s="42"/>
    </row>
    <row r="234" spans="1:17" hidden="1">
      <c r="A234" s="42"/>
      <c r="B234" s="51"/>
      <c r="C234" s="51"/>
      <c r="D234" s="51"/>
      <c r="E234" s="51"/>
      <c r="F234" s="33" t="s">
        <v>27</v>
      </c>
      <c r="G234" s="34">
        <f>SUM(C221:H221)</f>
        <v>54</v>
      </c>
      <c r="H234" s="33" t="s">
        <v>28</v>
      </c>
      <c r="I234" s="43"/>
      <c r="J234" s="51"/>
      <c r="K234" s="51"/>
      <c r="L234" s="51"/>
      <c r="M234" s="51"/>
      <c r="N234" s="33" t="s">
        <v>27</v>
      </c>
      <c r="O234" s="34">
        <f>SUM(K221:P221)</f>
        <v>54</v>
      </c>
      <c r="P234" s="33" t="s">
        <v>28</v>
      </c>
      <c r="Q234" s="42"/>
    </row>
    <row r="235" spans="1:17" hidden="1">
      <c r="A235" s="46"/>
      <c r="B235" s="46"/>
      <c r="C235" s="46"/>
      <c r="D235" s="46"/>
      <c r="E235" s="46"/>
      <c r="F235" s="46"/>
      <c r="G235" s="14"/>
      <c r="H235" s="221"/>
      <c r="I235" s="14"/>
      <c r="J235" s="46"/>
      <c r="K235" s="46"/>
      <c r="L235" s="46"/>
      <c r="M235" s="46"/>
      <c r="N235" s="46"/>
      <c r="O235" s="46"/>
      <c r="P235" s="221"/>
      <c r="Q235" s="46"/>
    </row>
    <row r="236" spans="1:17" ht="16.5" hidden="1" customHeight="1">
      <c r="A236" s="46"/>
      <c r="B236" s="46"/>
      <c r="C236" s="46"/>
      <c r="D236" s="46"/>
      <c r="E236" s="46"/>
      <c r="F236" s="46"/>
      <c r="G236" s="14"/>
      <c r="H236" s="220"/>
      <c r="I236" s="14"/>
      <c r="J236" s="46"/>
      <c r="K236" s="46"/>
      <c r="L236" s="46"/>
      <c r="M236" s="46"/>
      <c r="N236" s="46"/>
      <c r="O236" s="46"/>
      <c r="P236" s="220"/>
      <c r="Q236" s="46"/>
    </row>
    <row r="237" spans="1:17" ht="35.25" hidden="1" customHeight="1">
      <c r="A237" s="46"/>
      <c r="B237" s="222" t="e">
        <f>'REKOD PRESTASI MURID'!#REF!</f>
        <v>#REF!</v>
      </c>
      <c r="C237" s="222"/>
      <c r="D237" s="222"/>
      <c r="E237" s="222"/>
      <c r="F237" s="222"/>
      <c r="G237" s="222"/>
      <c r="H237" s="222"/>
      <c r="I237" s="14"/>
      <c r="J237" s="47" t="e">
        <f>'REKOD PRESTASI MURID'!#REF!</f>
        <v>#REF!</v>
      </c>
      <c r="K237" s="11"/>
      <c r="L237" s="11"/>
      <c r="M237" s="11"/>
      <c r="N237" s="11"/>
      <c r="O237" s="11"/>
      <c r="P237" s="10"/>
      <c r="Q237" s="46"/>
    </row>
    <row r="238" spans="1:17" ht="16.5" hidden="1" customHeight="1">
      <c r="A238" s="42"/>
      <c r="B238" s="32" t="s">
        <v>16</v>
      </c>
      <c r="C238" s="31" t="s">
        <v>21</v>
      </c>
      <c r="D238" s="31" t="s">
        <v>22</v>
      </c>
      <c r="E238" s="31" t="s">
        <v>23</v>
      </c>
      <c r="F238" s="31" t="s">
        <v>24</v>
      </c>
      <c r="G238" s="31" t="s">
        <v>25</v>
      </c>
      <c r="H238" s="31" t="s">
        <v>26</v>
      </c>
      <c r="I238" s="42"/>
      <c r="J238" s="32" t="s">
        <v>16</v>
      </c>
      <c r="K238" s="31" t="s">
        <v>21</v>
      </c>
      <c r="L238" s="31" t="s">
        <v>22</v>
      </c>
      <c r="M238" s="31" t="s">
        <v>23</v>
      </c>
      <c r="N238" s="31" t="s">
        <v>24</v>
      </c>
      <c r="O238" s="31" t="s">
        <v>25</v>
      </c>
      <c r="P238" s="31" t="s">
        <v>26</v>
      </c>
      <c r="Q238" s="42"/>
    </row>
    <row r="239" spans="1:17" ht="16.5" hidden="1" customHeight="1">
      <c r="A239" s="42"/>
      <c r="B239" s="29" t="s">
        <v>20</v>
      </c>
      <c r="C239" s="29" t="e">
        <f>COUNTIF('REKOD PRESTASI MURID'!#REF!,1)</f>
        <v>#REF!</v>
      </c>
      <c r="D239" s="29" t="e">
        <f>COUNTIF('REKOD PRESTASI MURID'!#REF!,2)</f>
        <v>#REF!</v>
      </c>
      <c r="E239" s="29" t="e">
        <f>COUNTIF('REKOD PRESTASI MURID'!#REF!,3)</f>
        <v>#REF!</v>
      </c>
      <c r="F239" s="29" t="e">
        <f>COUNTIF('REKOD PRESTASI MURID'!#REF!,4)</f>
        <v>#REF!</v>
      </c>
      <c r="G239" s="29" t="e">
        <f>COUNTIF('REKOD PRESTASI MURID'!#REF!,5)</f>
        <v>#REF!</v>
      </c>
      <c r="H239" s="29" t="e">
        <f>COUNTIF('REKOD PRESTASI MURID'!#REF!,6)</f>
        <v>#REF!</v>
      </c>
      <c r="I239" s="42"/>
      <c r="J239" s="29" t="s">
        <v>20</v>
      </c>
      <c r="K239" s="29" t="e">
        <f>COUNTIF('REKOD PRESTASI MURID'!#REF!,1)</f>
        <v>#REF!</v>
      </c>
      <c r="L239" s="29" t="e">
        <f>COUNTIF('REKOD PRESTASI MURID'!#REF!,2)</f>
        <v>#REF!</v>
      </c>
      <c r="M239" s="29" t="e">
        <f>COUNTIF('REKOD PRESTASI MURID'!#REF!,3)</f>
        <v>#REF!</v>
      </c>
      <c r="N239" s="29" t="e">
        <f>COUNTIF('REKOD PRESTASI MURID'!#REF!,4)</f>
        <v>#REF!</v>
      </c>
      <c r="O239" s="29" t="e">
        <f>COUNTIF('REKOD PRESTASI MURID'!#REF!,5)</f>
        <v>#REF!</v>
      </c>
      <c r="P239" s="29" t="e">
        <f>COUNTIF('REKOD PRESTASI MURID'!#REF!,6)</f>
        <v>#REF!</v>
      </c>
      <c r="Q239" s="42"/>
    </row>
    <row r="240" spans="1:17" ht="16.5" hidden="1" customHeight="1">
      <c r="A240" s="42"/>
      <c r="B240" s="51"/>
      <c r="C240" s="51"/>
      <c r="D240" s="51"/>
      <c r="E240" s="51"/>
      <c r="F240" s="51"/>
      <c r="G240" s="51"/>
      <c r="H240" s="51"/>
      <c r="I240" s="42"/>
      <c r="J240" s="51"/>
      <c r="K240" s="51"/>
      <c r="L240" s="51"/>
      <c r="M240" s="51"/>
      <c r="N240" s="51"/>
      <c r="O240" s="51"/>
      <c r="P240" s="51"/>
      <c r="Q240" s="42"/>
    </row>
    <row r="241" spans="1:17" ht="16.5" hidden="1" customHeight="1">
      <c r="A241" s="42"/>
      <c r="B241" s="51"/>
      <c r="C241" s="51"/>
      <c r="D241" s="51"/>
      <c r="E241" s="51"/>
      <c r="F241" s="51"/>
      <c r="G241" s="51"/>
      <c r="H241" s="51"/>
      <c r="I241" s="42"/>
      <c r="J241" s="51"/>
      <c r="K241" s="51"/>
      <c r="L241" s="51"/>
      <c r="M241" s="51"/>
      <c r="N241" s="51"/>
      <c r="O241" s="51"/>
      <c r="P241" s="51"/>
      <c r="Q241" s="42"/>
    </row>
    <row r="242" spans="1:17" ht="16.5" hidden="1" customHeight="1">
      <c r="A242" s="42"/>
      <c r="B242" s="51"/>
      <c r="C242" s="51"/>
      <c r="D242" s="51"/>
      <c r="E242" s="51"/>
      <c r="F242" s="51"/>
      <c r="G242" s="51"/>
      <c r="H242" s="51"/>
      <c r="I242" s="42"/>
      <c r="J242" s="51"/>
      <c r="K242" s="51"/>
      <c r="L242" s="51"/>
      <c r="M242" s="51"/>
      <c r="N242" s="51"/>
      <c r="O242" s="51"/>
      <c r="P242" s="51"/>
      <c r="Q242" s="42"/>
    </row>
    <row r="243" spans="1:17" ht="16.5" hidden="1" customHeight="1">
      <c r="A243" s="42"/>
      <c r="B243" s="51"/>
      <c r="C243" s="51"/>
      <c r="D243" s="51"/>
      <c r="E243" s="51"/>
      <c r="F243" s="51"/>
      <c r="G243" s="51"/>
      <c r="H243" s="51"/>
      <c r="I243" s="42"/>
      <c r="J243" s="51"/>
      <c r="K243" s="51"/>
      <c r="L243" s="51"/>
      <c r="M243" s="51"/>
      <c r="N243" s="51"/>
      <c r="O243" s="51"/>
      <c r="P243" s="51"/>
      <c r="Q243" s="42"/>
    </row>
    <row r="244" spans="1:17" ht="16.5" hidden="1" customHeight="1">
      <c r="A244" s="42"/>
      <c r="B244" s="51"/>
      <c r="C244" s="51"/>
      <c r="D244" s="51"/>
      <c r="E244" s="51"/>
      <c r="F244" s="51"/>
      <c r="G244" s="51"/>
      <c r="H244" s="51"/>
      <c r="I244" s="42"/>
      <c r="J244" s="51"/>
      <c r="K244" s="51"/>
      <c r="L244" s="51"/>
      <c r="M244" s="51"/>
      <c r="N244" s="51"/>
      <c r="O244" s="51"/>
      <c r="P244" s="51"/>
      <c r="Q244" s="42"/>
    </row>
    <row r="245" spans="1:17" ht="16.5" hidden="1" customHeight="1">
      <c r="A245" s="42"/>
      <c r="B245" s="51"/>
      <c r="C245" s="51"/>
      <c r="D245" s="51"/>
      <c r="E245" s="51"/>
      <c r="F245" s="51"/>
      <c r="G245" s="51"/>
      <c r="H245" s="51"/>
      <c r="I245" s="42"/>
      <c r="J245" s="51"/>
      <c r="K245" s="51"/>
      <c r="L245" s="51"/>
      <c r="M245" s="51"/>
      <c r="N245" s="51"/>
      <c r="O245" s="51"/>
      <c r="P245" s="51"/>
      <c r="Q245" s="42"/>
    </row>
    <row r="246" spans="1:17" ht="16.5" hidden="1" customHeight="1">
      <c r="A246" s="42"/>
      <c r="B246" s="51"/>
      <c r="C246" s="51"/>
      <c r="D246" s="51"/>
      <c r="E246" s="51"/>
      <c r="F246" s="51"/>
      <c r="G246" s="51"/>
      <c r="H246" s="51"/>
      <c r="I246" s="42"/>
      <c r="J246" s="51"/>
      <c r="K246" s="51"/>
      <c r="L246" s="51"/>
      <c r="M246" s="51"/>
      <c r="N246" s="51"/>
      <c r="O246" s="51"/>
      <c r="P246" s="51"/>
      <c r="Q246" s="42"/>
    </row>
    <row r="247" spans="1:17" ht="16.5" hidden="1" customHeight="1">
      <c r="A247" s="42"/>
      <c r="B247" s="51"/>
      <c r="C247" s="51"/>
      <c r="D247" s="51"/>
      <c r="E247" s="51"/>
      <c r="F247" s="51"/>
      <c r="G247" s="51"/>
      <c r="H247" s="51"/>
      <c r="I247" s="42"/>
      <c r="J247" s="51"/>
      <c r="K247" s="51"/>
      <c r="L247" s="51"/>
      <c r="M247" s="51"/>
      <c r="N247" s="51"/>
      <c r="O247" s="51"/>
      <c r="P247" s="51"/>
      <c r="Q247" s="42"/>
    </row>
    <row r="248" spans="1:17" ht="16.5" hidden="1" customHeight="1">
      <c r="A248" s="42"/>
      <c r="B248" s="51"/>
      <c r="C248" s="51"/>
      <c r="D248" s="51"/>
      <c r="E248" s="51"/>
      <c r="F248" s="51"/>
      <c r="G248" s="51"/>
      <c r="H248" s="51"/>
      <c r="I248" s="42"/>
      <c r="J248" s="51"/>
      <c r="K248" s="51"/>
      <c r="L248" s="51"/>
      <c r="M248" s="51"/>
      <c r="N248" s="51"/>
      <c r="O248" s="51"/>
      <c r="P248" s="51"/>
      <c r="Q248" s="42"/>
    </row>
    <row r="249" spans="1:17" ht="16.5" hidden="1" customHeight="1">
      <c r="A249" s="42"/>
      <c r="B249" s="51"/>
      <c r="C249" s="51"/>
      <c r="D249" s="51"/>
      <c r="E249" s="51"/>
      <c r="F249" s="51"/>
      <c r="G249" s="51"/>
      <c r="H249" s="51"/>
      <c r="I249" s="42"/>
      <c r="J249" s="51"/>
      <c r="K249" s="51"/>
      <c r="L249" s="51"/>
      <c r="M249" s="51"/>
      <c r="N249" s="51"/>
      <c r="O249" s="51"/>
      <c r="P249" s="51"/>
      <c r="Q249" s="42"/>
    </row>
    <row r="250" spans="1:17" ht="16.5" hidden="1" customHeight="1">
      <c r="A250" s="42"/>
      <c r="B250" s="51"/>
      <c r="C250" s="51"/>
      <c r="D250" s="51"/>
      <c r="E250" s="51"/>
      <c r="F250" s="51"/>
      <c r="G250" s="51"/>
      <c r="H250" s="51"/>
      <c r="I250" s="42"/>
      <c r="J250" s="51"/>
      <c r="K250" s="51"/>
      <c r="L250" s="51"/>
      <c r="M250" s="51"/>
      <c r="N250" s="51"/>
      <c r="O250" s="51"/>
      <c r="P250" s="51"/>
      <c r="Q250" s="42"/>
    </row>
    <row r="251" spans="1:17" ht="16.5" hidden="1" customHeight="1">
      <c r="A251" s="42"/>
      <c r="B251" s="51"/>
      <c r="C251" s="51"/>
      <c r="D251" s="51"/>
      <c r="E251" s="51"/>
      <c r="F251" s="51"/>
      <c r="G251" s="51"/>
      <c r="H251" s="51"/>
      <c r="I251" s="42"/>
      <c r="J251" s="51"/>
      <c r="K251" s="51"/>
      <c r="L251" s="51"/>
      <c r="M251" s="51"/>
      <c r="N251" s="51"/>
      <c r="O251" s="51"/>
      <c r="P251" s="51"/>
      <c r="Q251" s="42"/>
    </row>
    <row r="252" spans="1:17" ht="16.5" hidden="1" customHeight="1">
      <c r="A252" s="42"/>
      <c r="B252" s="51"/>
      <c r="C252" s="51"/>
      <c r="D252" s="51"/>
      <c r="E252" s="51"/>
      <c r="F252" s="33" t="s">
        <v>27</v>
      </c>
      <c r="G252" s="34" t="e">
        <f>SUM(C239:H239)</f>
        <v>#REF!</v>
      </c>
      <c r="H252" s="33" t="s">
        <v>28</v>
      </c>
      <c r="I252" s="42"/>
      <c r="J252" s="51"/>
      <c r="K252" s="51"/>
      <c r="L252" s="51"/>
      <c r="M252" s="51"/>
      <c r="N252" s="33" t="s">
        <v>27</v>
      </c>
      <c r="O252" s="34" t="e">
        <f>SUM(K239:P239)</f>
        <v>#REF!</v>
      </c>
      <c r="P252" s="33" t="s">
        <v>28</v>
      </c>
      <c r="Q252" s="43"/>
    </row>
    <row r="253" spans="1:17" ht="16.5" hidden="1" customHeight="1">
      <c r="A253" s="46"/>
      <c r="B253" s="46"/>
      <c r="C253" s="46"/>
      <c r="D253" s="46"/>
      <c r="E253" s="46"/>
      <c r="F253" s="46"/>
      <c r="G253" s="46"/>
      <c r="H253" s="220"/>
      <c r="I253" s="46"/>
      <c r="J253" s="46"/>
      <c r="K253" s="46"/>
      <c r="L253" s="46"/>
      <c r="M253" s="46"/>
      <c r="N253" s="46"/>
      <c r="O253" s="14"/>
      <c r="P253" s="220"/>
      <c r="Q253" s="14"/>
    </row>
    <row r="254" spans="1:17" hidden="1">
      <c r="A254" s="46"/>
      <c r="B254" s="46"/>
      <c r="C254" s="46"/>
      <c r="D254" s="46"/>
      <c r="E254" s="46"/>
      <c r="F254" s="46"/>
      <c r="G254" s="46"/>
      <c r="H254" s="220"/>
      <c r="I254" s="46"/>
      <c r="J254" s="46"/>
      <c r="K254" s="46"/>
      <c r="L254" s="46"/>
      <c r="M254" s="46"/>
      <c r="N254" s="46"/>
      <c r="O254" s="14"/>
      <c r="P254" s="220"/>
      <c r="Q254" s="14"/>
    </row>
    <row r="255" spans="1:17" ht="18.75" hidden="1">
      <c r="A255" s="46"/>
      <c r="B255" s="47" t="e">
        <f>'REKOD PRESTASI MURID'!#REF!</f>
        <v>#REF!</v>
      </c>
      <c r="C255" s="11"/>
      <c r="D255" s="11"/>
      <c r="E255" s="11"/>
      <c r="F255" s="11"/>
      <c r="G255" s="11"/>
      <c r="H255" s="10"/>
      <c r="I255" s="46"/>
      <c r="J255" s="47"/>
      <c r="K255" s="11"/>
      <c r="L255" s="11"/>
      <c r="M255" s="11"/>
      <c r="N255" s="11"/>
      <c r="O255" s="11"/>
      <c r="P255" s="10"/>
      <c r="Q255" s="14"/>
    </row>
    <row r="256" spans="1:17" hidden="1">
      <c r="A256" s="42"/>
      <c r="B256" s="32" t="s">
        <v>16</v>
      </c>
      <c r="C256" s="31" t="s">
        <v>21</v>
      </c>
      <c r="D256" s="31" t="s">
        <v>22</v>
      </c>
      <c r="E256" s="31" t="s">
        <v>23</v>
      </c>
      <c r="F256" s="31" t="s">
        <v>24</v>
      </c>
      <c r="G256" s="31" t="s">
        <v>25</v>
      </c>
      <c r="H256" s="31" t="s">
        <v>26</v>
      </c>
      <c r="I256" s="42"/>
      <c r="J256" s="119"/>
      <c r="K256" s="120"/>
      <c r="L256" s="120"/>
      <c r="M256" s="120"/>
      <c r="N256" s="120"/>
      <c r="O256" s="120"/>
      <c r="P256" s="120"/>
      <c r="Q256" s="42"/>
    </row>
    <row r="257" spans="1:17" hidden="1">
      <c r="A257" s="42"/>
      <c r="B257" s="29" t="s">
        <v>20</v>
      </c>
      <c r="C257" s="29" t="e">
        <f>COUNTIF('REKOD PRESTASI MURID'!#REF!,1)</f>
        <v>#REF!</v>
      </c>
      <c r="D257" s="29" t="e">
        <f>COUNTIF('REKOD PRESTASI MURID'!#REF!,2)</f>
        <v>#REF!</v>
      </c>
      <c r="E257" s="29" t="e">
        <f>COUNTIF('REKOD PRESTASI MURID'!#REF!,3)</f>
        <v>#REF!</v>
      </c>
      <c r="F257" s="29" t="e">
        <f>COUNTIF('REKOD PRESTASI MURID'!#REF!,4)</f>
        <v>#REF!</v>
      </c>
      <c r="G257" s="29" t="e">
        <f>COUNTIF('REKOD PRESTASI MURID'!#REF!,5)</f>
        <v>#REF!</v>
      </c>
      <c r="H257" s="29" t="e">
        <f>COUNTIF('REKOD PRESTASI MURID'!#REF!,6)</f>
        <v>#REF!</v>
      </c>
      <c r="I257" s="42"/>
      <c r="J257" s="118"/>
      <c r="K257" s="118"/>
      <c r="L257" s="118"/>
      <c r="M257" s="118"/>
      <c r="N257" s="118"/>
      <c r="O257" s="118"/>
      <c r="P257" s="118"/>
      <c r="Q257" s="42"/>
    </row>
    <row r="258" spans="1:17" hidden="1">
      <c r="A258" s="42"/>
      <c r="B258" s="51"/>
      <c r="C258" s="51"/>
      <c r="D258" s="51"/>
      <c r="E258" s="51"/>
      <c r="F258" s="51"/>
      <c r="G258" s="51"/>
      <c r="H258" s="51"/>
      <c r="I258" s="42"/>
      <c r="J258" s="118"/>
      <c r="K258" s="118"/>
      <c r="L258" s="118"/>
      <c r="M258" s="118"/>
      <c r="N258" s="118"/>
      <c r="O258" s="118"/>
      <c r="P258" s="118"/>
      <c r="Q258" s="42"/>
    </row>
    <row r="259" spans="1:17" hidden="1">
      <c r="A259" s="42"/>
      <c r="B259" s="30"/>
      <c r="C259" s="30"/>
      <c r="D259" s="30"/>
      <c r="E259" s="30"/>
      <c r="F259" s="30"/>
      <c r="G259" s="30"/>
      <c r="H259" s="30"/>
      <c r="I259" s="42"/>
      <c r="J259" s="118"/>
      <c r="K259" s="118"/>
      <c r="L259" s="118"/>
      <c r="M259" s="118"/>
      <c r="N259" s="118"/>
      <c r="O259" s="118"/>
      <c r="P259" s="118"/>
      <c r="Q259" s="42"/>
    </row>
    <row r="260" spans="1:17" hidden="1">
      <c r="A260" s="42"/>
      <c r="B260" s="51"/>
      <c r="C260" s="51"/>
      <c r="D260" s="51"/>
      <c r="E260" s="51"/>
      <c r="F260" s="51"/>
      <c r="G260" s="51"/>
      <c r="H260" s="51"/>
      <c r="I260" s="42"/>
      <c r="J260" s="118"/>
      <c r="K260" s="118"/>
      <c r="L260" s="118"/>
      <c r="M260" s="118"/>
      <c r="N260" s="118"/>
      <c r="O260" s="118"/>
      <c r="P260" s="118"/>
      <c r="Q260" s="42"/>
    </row>
    <row r="261" spans="1:17" hidden="1">
      <c r="A261" s="42"/>
      <c r="B261" s="51"/>
      <c r="C261" s="51"/>
      <c r="D261" s="51"/>
      <c r="E261" s="51"/>
      <c r="F261" s="51"/>
      <c r="G261" s="51"/>
      <c r="H261" s="51"/>
      <c r="I261" s="42"/>
      <c r="J261" s="118"/>
      <c r="K261" s="118"/>
      <c r="L261" s="118"/>
      <c r="M261" s="118"/>
      <c r="N261" s="118"/>
      <c r="O261" s="118"/>
      <c r="P261" s="118"/>
      <c r="Q261" s="42"/>
    </row>
    <row r="262" spans="1:17" hidden="1">
      <c r="A262" s="42"/>
      <c r="B262" s="51"/>
      <c r="C262" s="51"/>
      <c r="D262" s="51"/>
      <c r="E262" s="51"/>
      <c r="F262" s="51"/>
      <c r="G262" s="51"/>
      <c r="H262" s="51"/>
      <c r="I262" s="42"/>
      <c r="J262" s="118"/>
      <c r="K262" s="118"/>
      <c r="L262" s="118"/>
      <c r="M262" s="118"/>
      <c r="N262" s="118"/>
      <c r="O262" s="118"/>
      <c r="P262" s="118"/>
      <c r="Q262" s="42"/>
    </row>
    <row r="263" spans="1:17" hidden="1">
      <c r="A263" s="42"/>
      <c r="B263" s="51"/>
      <c r="C263" s="51"/>
      <c r="D263" s="51"/>
      <c r="E263" s="51"/>
      <c r="F263" s="51"/>
      <c r="G263" s="51"/>
      <c r="H263" s="51"/>
      <c r="I263" s="42"/>
      <c r="J263" s="118"/>
      <c r="K263" s="118"/>
      <c r="L263" s="118"/>
      <c r="M263" s="118"/>
      <c r="N263" s="118"/>
      <c r="O263" s="118"/>
      <c r="P263" s="118"/>
      <c r="Q263" s="42"/>
    </row>
    <row r="264" spans="1:17" hidden="1">
      <c r="A264" s="42"/>
      <c r="B264" s="51"/>
      <c r="C264" s="51"/>
      <c r="D264" s="51"/>
      <c r="E264" s="51"/>
      <c r="F264" s="51"/>
      <c r="G264" s="51"/>
      <c r="H264" s="51"/>
      <c r="I264" s="42"/>
      <c r="J264" s="118"/>
      <c r="K264" s="118"/>
      <c r="L264" s="118"/>
      <c r="M264" s="118"/>
      <c r="N264" s="118"/>
      <c r="O264" s="118"/>
      <c r="P264" s="118"/>
      <c r="Q264" s="42"/>
    </row>
    <row r="265" spans="1:17" hidden="1">
      <c r="A265" s="42"/>
      <c r="B265" s="51"/>
      <c r="C265" s="51"/>
      <c r="D265" s="51"/>
      <c r="E265" s="51"/>
      <c r="F265" s="51"/>
      <c r="G265" s="51"/>
      <c r="H265" s="51"/>
      <c r="I265" s="42"/>
      <c r="J265" s="118"/>
      <c r="K265" s="118"/>
      <c r="L265" s="118"/>
      <c r="M265" s="118"/>
      <c r="N265" s="118"/>
      <c r="O265" s="118"/>
      <c r="P265" s="118"/>
      <c r="Q265" s="42"/>
    </row>
    <row r="266" spans="1:17" hidden="1">
      <c r="A266" s="42"/>
      <c r="B266" s="51"/>
      <c r="C266" s="51"/>
      <c r="D266" s="51"/>
      <c r="E266" s="51"/>
      <c r="F266" s="51"/>
      <c r="G266" s="51"/>
      <c r="H266" s="51"/>
      <c r="I266" s="42"/>
      <c r="J266" s="118"/>
      <c r="K266" s="118"/>
      <c r="L266" s="118"/>
      <c r="M266" s="118"/>
      <c r="N266" s="118"/>
      <c r="O266" s="118"/>
      <c r="P266" s="118"/>
      <c r="Q266" s="42"/>
    </row>
    <row r="267" spans="1:17" hidden="1">
      <c r="A267" s="42"/>
      <c r="B267" s="51"/>
      <c r="C267" s="51"/>
      <c r="D267" s="51"/>
      <c r="E267" s="51"/>
      <c r="F267" s="51"/>
      <c r="G267" s="51"/>
      <c r="H267" s="51"/>
      <c r="I267" s="42"/>
      <c r="J267" s="118"/>
      <c r="K267" s="118"/>
      <c r="L267" s="118"/>
      <c r="M267" s="118"/>
      <c r="N267" s="118"/>
      <c r="O267" s="118"/>
      <c r="P267" s="118"/>
      <c r="Q267" s="42"/>
    </row>
    <row r="268" spans="1:17" hidden="1">
      <c r="A268" s="42"/>
      <c r="B268" s="51"/>
      <c r="C268" s="51"/>
      <c r="D268" s="51"/>
      <c r="E268" s="51"/>
      <c r="F268" s="51"/>
      <c r="G268" s="51"/>
      <c r="H268" s="51"/>
      <c r="I268" s="42"/>
      <c r="J268" s="118"/>
      <c r="K268" s="118"/>
      <c r="L268" s="118"/>
      <c r="M268" s="118"/>
      <c r="N268" s="118"/>
      <c r="O268" s="118"/>
      <c r="P268" s="118"/>
      <c r="Q268" s="42"/>
    </row>
    <row r="269" spans="1:17" hidden="1">
      <c r="A269" s="42"/>
      <c r="B269" s="51"/>
      <c r="C269" s="51"/>
      <c r="D269" s="51"/>
      <c r="E269" s="51"/>
      <c r="F269" s="51"/>
      <c r="G269" s="51"/>
      <c r="H269" s="51"/>
      <c r="I269" s="42"/>
      <c r="J269" s="118"/>
      <c r="K269" s="118"/>
      <c r="L269" s="118"/>
      <c r="M269" s="118"/>
      <c r="N269" s="118"/>
      <c r="O269" s="118"/>
      <c r="P269" s="118"/>
      <c r="Q269" s="42"/>
    </row>
    <row r="270" spans="1:17" hidden="1">
      <c r="A270" s="42"/>
      <c r="B270" s="51"/>
      <c r="C270" s="51"/>
      <c r="D270" s="51"/>
      <c r="E270" s="51"/>
      <c r="F270" s="33" t="s">
        <v>27</v>
      </c>
      <c r="G270" s="34" t="e">
        <f>SUM(C257:H257)</f>
        <v>#REF!</v>
      </c>
      <c r="H270" s="33" t="s">
        <v>28</v>
      </c>
      <c r="I270" s="42"/>
      <c r="J270" s="118"/>
      <c r="K270" s="118"/>
      <c r="L270" s="118"/>
      <c r="M270" s="118"/>
      <c r="N270" s="118"/>
      <c r="O270" s="121"/>
      <c r="P270" s="118"/>
      <c r="Q270" s="42"/>
    </row>
    <row r="271" spans="1:17" hidden="1">
      <c r="A271" s="46"/>
      <c r="B271" s="46"/>
      <c r="C271" s="46"/>
      <c r="D271" s="46"/>
      <c r="E271" s="46"/>
      <c r="F271" s="46"/>
      <c r="G271" s="14"/>
      <c r="H271" s="220"/>
      <c r="I271" s="46"/>
      <c r="J271" s="46"/>
      <c r="K271" s="46"/>
      <c r="L271" s="46"/>
      <c r="M271" s="46"/>
      <c r="N271" s="46"/>
      <c r="O271" s="14"/>
      <c r="P271" s="220"/>
      <c r="Q271" s="46"/>
    </row>
    <row r="272" spans="1:17" hidden="1">
      <c r="A272" s="46"/>
      <c r="B272" s="46"/>
      <c r="C272" s="46"/>
      <c r="D272" s="46"/>
      <c r="E272" s="46"/>
      <c r="F272" s="46"/>
      <c r="G272" s="14"/>
      <c r="H272" s="220"/>
      <c r="I272" s="46"/>
      <c r="J272" s="46"/>
      <c r="K272" s="46"/>
      <c r="L272" s="46"/>
      <c r="M272" s="46"/>
      <c r="N272" s="46"/>
      <c r="O272" s="14"/>
      <c r="P272" s="220"/>
      <c r="Q272" s="46"/>
    </row>
    <row r="273" spans="1:17" ht="18.75" hidden="1">
      <c r="A273" s="46"/>
      <c r="B273" s="47" t="str">
        <f>'REKOD PRESTASI MURID'!X11</f>
        <v>TP
Keseluruhan</v>
      </c>
      <c r="C273" s="11"/>
      <c r="D273" s="11"/>
      <c r="E273" s="11"/>
      <c r="F273" s="11"/>
      <c r="G273" s="11"/>
      <c r="H273" s="10"/>
      <c r="I273" s="46"/>
      <c r="J273" s="47" t="str">
        <f>'REKOD PRESTASI MURID'!Y11</f>
        <v>SP 21</v>
      </c>
      <c r="K273" s="11"/>
      <c r="L273" s="11"/>
      <c r="M273" s="11"/>
      <c r="N273" s="11"/>
      <c r="O273" s="11"/>
      <c r="P273" s="10"/>
      <c r="Q273" s="46"/>
    </row>
    <row r="274" spans="1:17" hidden="1">
      <c r="A274" s="42"/>
      <c r="B274" s="32" t="s">
        <v>16</v>
      </c>
      <c r="C274" s="31" t="s">
        <v>21</v>
      </c>
      <c r="D274" s="31" t="s">
        <v>22</v>
      </c>
      <c r="E274" s="31" t="s">
        <v>23</v>
      </c>
      <c r="F274" s="31" t="s">
        <v>24</v>
      </c>
      <c r="G274" s="31" t="s">
        <v>25</v>
      </c>
      <c r="H274" s="31" t="s">
        <v>26</v>
      </c>
      <c r="I274" s="42"/>
      <c r="J274" s="32" t="s">
        <v>16</v>
      </c>
      <c r="K274" s="31" t="s">
        <v>21</v>
      </c>
      <c r="L274" s="31" t="s">
        <v>22</v>
      </c>
      <c r="M274" s="31" t="s">
        <v>23</v>
      </c>
      <c r="N274" s="31" t="s">
        <v>24</v>
      </c>
      <c r="O274" s="31" t="s">
        <v>25</v>
      </c>
      <c r="P274" s="31" t="s">
        <v>26</v>
      </c>
      <c r="Q274" s="42"/>
    </row>
    <row r="275" spans="1:17" hidden="1">
      <c r="A275" s="42"/>
      <c r="B275" s="29" t="s">
        <v>20</v>
      </c>
      <c r="C275" s="29">
        <f>COUNTIF('REKOD PRESTASI MURID'!$X$12:$X$65,1)</f>
        <v>0</v>
      </c>
      <c r="D275" s="29">
        <f>COUNTIF('REKOD PRESTASI MURID'!$X$12:$X$65,2)</f>
        <v>0</v>
      </c>
      <c r="E275" s="29">
        <f>COUNTIF('REKOD PRESTASI MURID'!$X$12:$X$65,3)</f>
        <v>19</v>
      </c>
      <c r="F275" s="29">
        <f>COUNTIF('REKOD PRESTASI MURID'!$X$12:$X$65,4)</f>
        <v>10</v>
      </c>
      <c r="G275" s="29">
        <f>COUNTIF('REKOD PRESTASI MURID'!$X$12:$X$65,5)</f>
        <v>25</v>
      </c>
      <c r="H275" s="29">
        <f>COUNTIF('REKOD PRESTASI MURID'!$X$12:$X$65,6)</f>
        <v>0</v>
      </c>
      <c r="I275" s="42"/>
      <c r="J275" s="29" t="s">
        <v>20</v>
      </c>
      <c r="K275" s="29">
        <f>COUNTIF('REKOD PRESTASI MURID'!$Y$12:$Y$65,1)</f>
        <v>0</v>
      </c>
      <c r="L275" s="29">
        <f>COUNTIF('REKOD PRESTASI MURID'!$Y$12:$Y$65,2)</f>
        <v>0</v>
      </c>
      <c r="M275" s="29">
        <f>COUNTIF('REKOD PRESTASI MURID'!$Y$12:$Y$65,3)</f>
        <v>0</v>
      </c>
      <c r="N275" s="29">
        <f>COUNTIF('REKOD PRESTASI MURID'!$Y$12:$Y$65,4)</f>
        <v>0</v>
      </c>
      <c r="O275" s="29">
        <f>COUNTIF('REKOD PRESTASI MURID'!$Y$12:$Y$65,5)</f>
        <v>0</v>
      </c>
      <c r="P275" s="29">
        <f>COUNTIF('REKOD PRESTASI MURID'!$Y$12:$Y$65,6)</f>
        <v>0</v>
      </c>
      <c r="Q275" s="42"/>
    </row>
    <row r="276" spans="1:17" hidden="1">
      <c r="A276" s="42"/>
      <c r="B276" s="51"/>
      <c r="C276" s="51"/>
      <c r="D276" s="51"/>
      <c r="E276" s="51"/>
      <c r="F276" s="51"/>
      <c r="G276" s="51"/>
      <c r="H276" s="51"/>
      <c r="I276" s="42"/>
      <c r="J276" s="51"/>
      <c r="K276" s="51"/>
      <c r="L276" s="51"/>
      <c r="M276" s="51"/>
      <c r="N276" s="51"/>
      <c r="O276" s="51"/>
      <c r="P276" s="51"/>
      <c r="Q276" s="42"/>
    </row>
    <row r="277" spans="1:17" hidden="1">
      <c r="A277" s="42"/>
      <c r="B277" s="51"/>
      <c r="C277" s="51"/>
      <c r="D277" s="51"/>
      <c r="E277" s="51"/>
      <c r="F277" s="51"/>
      <c r="G277" s="51"/>
      <c r="H277" s="51"/>
      <c r="I277" s="42"/>
      <c r="J277" s="51"/>
      <c r="K277" s="51"/>
      <c r="L277" s="51"/>
      <c r="M277" s="51"/>
      <c r="N277" s="30"/>
      <c r="O277" s="30"/>
      <c r="P277" s="30"/>
      <c r="Q277" s="42"/>
    </row>
    <row r="278" spans="1:17" hidden="1">
      <c r="A278" s="42"/>
      <c r="B278" s="51"/>
      <c r="C278" s="51"/>
      <c r="D278" s="51"/>
      <c r="E278" s="51"/>
      <c r="F278" s="51"/>
      <c r="G278" s="51"/>
      <c r="H278" s="51"/>
      <c r="I278" s="42"/>
      <c r="J278" s="51"/>
      <c r="K278" s="51"/>
      <c r="L278" s="51"/>
      <c r="M278" s="51"/>
      <c r="N278" s="30"/>
      <c r="O278" s="30"/>
      <c r="P278" s="30"/>
      <c r="Q278" s="42"/>
    </row>
    <row r="279" spans="1:17" hidden="1">
      <c r="A279" s="42"/>
      <c r="B279" s="51"/>
      <c r="C279" s="51"/>
      <c r="D279" s="51"/>
      <c r="E279" s="51"/>
      <c r="F279" s="51"/>
      <c r="G279" s="51"/>
      <c r="H279" s="51"/>
      <c r="I279" s="42"/>
      <c r="J279" s="51"/>
      <c r="K279" s="51"/>
      <c r="L279" s="51"/>
      <c r="M279" s="51"/>
      <c r="N279" s="30"/>
      <c r="O279" s="30"/>
      <c r="P279" s="30"/>
      <c r="Q279" s="42"/>
    </row>
    <row r="280" spans="1:17" hidden="1">
      <c r="A280" s="42"/>
      <c r="B280" s="51"/>
      <c r="C280" s="51"/>
      <c r="D280" s="51"/>
      <c r="E280" s="51"/>
      <c r="F280" s="51"/>
      <c r="G280" s="51"/>
      <c r="H280" s="51"/>
      <c r="I280" s="42"/>
      <c r="J280" s="51"/>
      <c r="K280" s="51"/>
      <c r="L280" s="51"/>
      <c r="M280" s="51"/>
      <c r="N280" s="30"/>
      <c r="O280" s="30"/>
      <c r="P280" s="30"/>
      <c r="Q280" s="42"/>
    </row>
    <row r="281" spans="1:17" hidden="1">
      <c r="A281" s="42"/>
      <c r="B281" s="51"/>
      <c r="C281" s="51"/>
      <c r="D281" s="51"/>
      <c r="E281" s="51"/>
      <c r="F281" s="51"/>
      <c r="G281" s="51"/>
      <c r="H281" s="51"/>
      <c r="I281" s="42"/>
      <c r="J281" s="51"/>
      <c r="K281" s="51"/>
      <c r="L281" s="51"/>
      <c r="M281" s="51"/>
      <c r="N281" s="30"/>
      <c r="O281" s="30"/>
      <c r="P281" s="30"/>
      <c r="Q281" s="42"/>
    </row>
    <row r="282" spans="1:17" hidden="1">
      <c r="A282" s="42"/>
      <c r="B282" s="51"/>
      <c r="C282" s="51"/>
      <c r="D282" s="51"/>
      <c r="E282" s="51"/>
      <c r="F282" s="51"/>
      <c r="G282" s="51"/>
      <c r="H282" s="51"/>
      <c r="I282" s="42"/>
      <c r="J282" s="51"/>
      <c r="K282" s="51"/>
      <c r="L282" s="51"/>
      <c r="M282" s="51"/>
      <c r="N282" s="30"/>
      <c r="O282" s="30"/>
      <c r="P282" s="30"/>
      <c r="Q282" s="42"/>
    </row>
    <row r="283" spans="1:17" hidden="1">
      <c r="A283" s="42"/>
      <c r="B283" s="51"/>
      <c r="C283" s="51"/>
      <c r="D283" s="51"/>
      <c r="E283" s="51"/>
      <c r="F283" s="51"/>
      <c r="G283" s="51"/>
      <c r="H283" s="51"/>
      <c r="I283" s="42"/>
      <c r="J283" s="51"/>
      <c r="K283" s="51"/>
      <c r="L283" s="51"/>
      <c r="M283" s="51"/>
      <c r="N283" s="30"/>
      <c r="O283" s="30"/>
      <c r="P283" s="30"/>
      <c r="Q283" s="42"/>
    </row>
    <row r="284" spans="1:17" hidden="1">
      <c r="A284" s="42"/>
      <c r="B284" s="51"/>
      <c r="C284" s="51"/>
      <c r="D284" s="51"/>
      <c r="E284" s="51"/>
      <c r="F284" s="51"/>
      <c r="G284" s="51"/>
      <c r="H284" s="51"/>
      <c r="I284" s="42"/>
      <c r="J284" s="51"/>
      <c r="K284" s="51"/>
      <c r="L284" s="51"/>
      <c r="M284" s="51"/>
      <c r="N284" s="30"/>
      <c r="O284" s="30"/>
      <c r="P284" s="30"/>
      <c r="Q284" s="42"/>
    </row>
    <row r="285" spans="1:17" hidden="1">
      <c r="A285" s="42"/>
      <c r="B285" s="51"/>
      <c r="C285" s="51"/>
      <c r="D285" s="51"/>
      <c r="E285" s="51"/>
      <c r="F285" s="51"/>
      <c r="G285" s="51"/>
      <c r="H285" s="51"/>
      <c r="I285" s="42"/>
      <c r="J285" s="51"/>
      <c r="K285" s="51"/>
      <c r="L285" s="51"/>
      <c r="M285" s="51"/>
      <c r="N285" s="51"/>
      <c r="O285" s="51"/>
      <c r="P285" s="51"/>
      <c r="Q285" s="42"/>
    </row>
    <row r="286" spans="1:17" hidden="1">
      <c r="A286" s="42"/>
      <c r="B286" s="51"/>
      <c r="C286" s="51"/>
      <c r="D286" s="51"/>
      <c r="E286" s="51"/>
      <c r="F286" s="51"/>
      <c r="G286" s="51"/>
      <c r="H286" s="51"/>
      <c r="I286" s="42"/>
      <c r="J286" s="51"/>
      <c r="K286" s="51"/>
      <c r="L286" s="51"/>
      <c r="M286" s="51"/>
      <c r="N286" s="51"/>
      <c r="O286" s="51"/>
      <c r="P286" s="51"/>
      <c r="Q286" s="42"/>
    </row>
    <row r="287" spans="1:17" hidden="1">
      <c r="A287" s="42"/>
      <c r="B287" s="51"/>
      <c r="C287" s="51"/>
      <c r="D287" s="51"/>
      <c r="E287" s="51"/>
      <c r="F287" s="51"/>
      <c r="G287" s="51"/>
      <c r="H287" s="51"/>
      <c r="I287" s="42"/>
      <c r="J287" s="51"/>
      <c r="K287" s="51"/>
      <c r="L287" s="51"/>
      <c r="M287" s="51"/>
      <c r="N287" s="51"/>
      <c r="O287" s="51"/>
      <c r="P287" s="51"/>
      <c r="Q287" s="42"/>
    </row>
    <row r="288" spans="1:17" hidden="1">
      <c r="A288" s="42"/>
      <c r="B288" s="51"/>
      <c r="C288" s="51"/>
      <c r="D288" s="51"/>
      <c r="E288" s="51"/>
      <c r="F288" s="33" t="s">
        <v>27</v>
      </c>
      <c r="G288" s="34">
        <f>SUM(C275:H275)</f>
        <v>54</v>
      </c>
      <c r="H288" s="33" t="s">
        <v>28</v>
      </c>
      <c r="I288" s="43"/>
      <c r="J288" s="51"/>
      <c r="K288" s="51"/>
      <c r="L288" s="51"/>
      <c r="M288" s="51"/>
      <c r="N288" s="33" t="s">
        <v>27</v>
      </c>
      <c r="O288" s="34">
        <f>SUM(K275:P275)</f>
        <v>0</v>
      </c>
      <c r="P288" s="33" t="s">
        <v>28</v>
      </c>
      <c r="Q288" s="42"/>
    </row>
    <row r="289" spans="1:17" hidden="1">
      <c r="A289" s="42"/>
      <c r="B289" s="42"/>
      <c r="C289" s="42"/>
      <c r="D289" s="42"/>
      <c r="E289" s="42"/>
      <c r="F289" s="42"/>
      <c r="G289" s="43"/>
      <c r="H289" s="218"/>
      <c r="I289" s="43"/>
      <c r="J289" s="42"/>
      <c r="K289" s="42"/>
      <c r="L289" s="42"/>
      <c r="M289" s="42"/>
      <c r="N289" s="42"/>
      <c r="O289" s="43"/>
      <c r="P289" s="218"/>
      <c r="Q289" s="42"/>
    </row>
    <row r="290" spans="1:17" hidden="1">
      <c r="A290" s="42"/>
      <c r="B290" s="42"/>
      <c r="C290" s="42"/>
      <c r="D290" s="42"/>
      <c r="E290" s="42"/>
      <c r="F290" s="42"/>
      <c r="G290" s="43"/>
      <c r="H290" s="218"/>
      <c r="I290" s="43"/>
      <c r="J290" s="42"/>
      <c r="K290" s="42"/>
      <c r="L290" s="42"/>
      <c r="M290" s="42"/>
      <c r="N290" s="42"/>
      <c r="O290" s="43"/>
      <c r="P290" s="218"/>
      <c r="Q290" s="42"/>
    </row>
    <row r="291" spans="1:17" ht="18.75" hidden="1">
      <c r="A291" s="42"/>
      <c r="B291" s="47" t="str">
        <f>'REKOD PRESTASI MURID'!Z11</f>
        <v>SP 22</v>
      </c>
      <c r="C291" s="11"/>
      <c r="D291" s="11"/>
      <c r="E291" s="11"/>
      <c r="F291" s="11"/>
      <c r="G291" s="11"/>
      <c r="H291" s="10"/>
      <c r="I291" s="14"/>
      <c r="J291" s="47" t="str">
        <f>'REKOD PRESTASI MURID'!AA11</f>
        <v>SP 23</v>
      </c>
      <c r="K291" s="11"/>
      <c r="L291" s="11"/>
      <c r="M291" s="11"/>
      <c r="N291" s="11"/>
      <c r="O291" s="11"/>
      <c r="P291" s="10"/>
      <c r="Q291" s="46"/>
    </row>
    <row r="292" spans="1:17" hidden="1">
      <c r="A292" s="42"/>
      <c r="B292" s="32" t="s">
        <v>16</v>
      </c>
      <c r="C292" s="31" t="s">
        <v>21</v>
      </c>
      <c r="D292" s="31" t="s">
        <v>22</v>
      </c>
      <c r="E292" s="31" t="s">
        <v>23</v>
      </c>
      <c r="F292" s="31" t="s">
        <v>24</v>
      </c>
      <c r="G292" s="31" t="s">
        <v>25</v>
      </c>
      <c r="H292" s="31" t="s">
        <v>26</v>
      </c>
      <c r="I292" s="42"/>
      <c r="J292" s="32" t="s">
        <v>16</v>
      </c>
      <c r="K292" s="31" t="s">
        <v>21</v>
      </c>
      <c r="L292" s="31" t="s">
        <v>22</v>
      </c>
      <c r="M292" s="31" t="s">
        <v>23</v>
      </c>
      <c r="N292" s="31" t="s">
        <v>24</v>
      </c>
      <c r="O292" s="31" t="s">
        <v>25</v>
      </c>
      <c r="P292" s="31" t="s">
        <v>26</v>
      </c>
      <c r="Q292" s="42"/>
    </row>
    <row r="293" spans="1:17" hidden="1">
      <c r="A293" s="42"/>
      <c r="B293" s="29" t="s">
        <v>20</v>
      </c>
      <c r="C293" s="29">
        <f>COUNTIF('REKOD PRESTASI MURID'!$Z$12:$Z$65,1)</f>
        <v>0</v>
      </c>
      <c r="D293" s="29">
        <f>COUNTIF('REKOD PRESTASI MURID'!$Z$12:$Z$65,2)</f>
        <v>0</v>
      </c>
      <c r="E293" s="29">
        <f>COUNTIF('REKOD PRESTASI MURID'!$Z$12:$Z$65,3)</f>
        <v>0</v>
      </c>
      <c r="F293" s="29">
        <f>COUNTIF('REKOD PRESTASI MURID'!$Z$12:$Z$65,4)</f>
        <v>0</v>
      </c>
      <c r="G293" s="29">
        <f>COUNTIF('REKOD PRESTASI MURID'!$Z$12:$Z$65,5)</f>
        <v>0</v>
      </c>
      <c r="H293" s="29">
        <f>COUNTIF('REKOD PRESTASI MURID'!$Z$12:$Z$65,6)</f>
        <v>0</v>
      </c>
      <c r="I293" s="42"/>
      <c r="J293" s="29" t="s">
        <v>20</v>
      </c>
      <c r="K293" s="29"/>
      <c r="L293" s="29"/>
      <c r="M293" s="29"/>
      <c r="N293" s="29"/>
      <c r="O293" s="29"/>
      <c r="P293" s="29"/>
      <c r="Q293" s="42"/>
    </row>
    <row r="294" spans="1:17" hidden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</row>
    <row r="295" spans="1:17" hidden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</row>
    <row r="296" spans="1:17" hidden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</row>
    <row r="297" spans="1:17" hidden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</row>
    <row r="298" spans="1:17" hidden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</row>
    <row r="299" spans="1:17" hidden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</row>
    <row r="300" spans="1:17" hidden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</row>
    <row r="301" spans="1:17" hidden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</row>
    <row r="302" spans="1:17" hidden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</row>
    <row r="303" spans="1:17" hidden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</row>
    <row r="304" spans="1:17" hidden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</row>
    <row r="305" spans="1:17" hidden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</row>
    <row r="306" spans="1:17" hidden="1">
      <c r="A306" s="42"/>
      <c r="B306" s="42"/>
      <c r="C306" s="42"/>
      <c r="D306" s="42"/>
      <c r="E306" s="42"/>
      <c r="F306" s="33" t="s">
        <v>27</v>
      </c>
      <c r="G306" s="34">
        <f>SUM(C293:H293)</f>
        <v>0</v>
      </c>
      <c r="H306" s="33" t="s">
        <v>28</v>
      </c>
      <c r="I306" s="42"/>
      <c r="J306" s="42"/>
      <c r="K306" s="42"/>
      <c r="L306" s="42"/>
      <c r="M306" s="42"/>
      <c r="N306" s="33" t="s">
        <v>27</v>
      </c>
      <c r="O306" s="34">
        <f>SUM(K293:P293)</f>
        <v>0</v>
      </c>
      <c r="P306" s="33" t="s">
        <v>28</v>
      </c>
      <c r="Q306" s="42"/>
    </row>
    <row r="307" spans="1:17" hidden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</row>
    <row r="308" spans="1:17" hidden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</row>
    <row r="309" spans="1:17" ht="18.75" hidden="1">
      <c r="A309" s="42"/>
      <c r="B309" s="108" t="s">
        <v>33</v>
      </c>
      <c r="C309" s="109"/>
      <c r="D309" s="109"/>
      <c r="E309" s="109"/>
      <c r="F309" s="109"/>
      <c r="G309" s="109"/>
      <c r="H309" s="110"/>
      <c r="I309" s="42"/>
      <c r="J309" s="42"/>
      <c r="K309" s="42"/>
      <c r="L309" s="42"/>
      <c r="M309" s="42"/>
      <c r="N309" s="42"/>
      <c r="O309" s="42"/>
      <c r="P309" s="42"/>
      <c r="Q309" s="42"/>
    </row>
    <row r="310" spans="1:17" hidden="1">
      <c r="A310" s="42"/>
      <c r="B310" s="32" t="s">
        <v>16</v>
      </c>
      <c r="C310" s="31" t="s">
        <v>21</v>
      </c>
      <c r="D310" s="31" t="s">
        <v>22</v>
      </c>
      <c r="E310" s="31" t="s">
        <v>23</v>
      </c>
      <c r="F310" s="31" t="s">
        <v>24</v>
      </c>
      <c r="G310" s="31" t="s">
        <v>25</v>
      </c>
      <c r="H310" s="31" t="s">
        <v>26</v>
      </c>
      <c r="I310" s="42"/>
      <c r="J310" s="42"/>
      <c r="K310" s="42"/>
      <c r="L310" s="42"/>
      <c r="M310" s="42"/>
      <c r="N310" s="42"/>
      <c r="O310" s="42"/>
      <c r="P310" s="42"/>
      <c r="Q310" s="42"/>
    </row>
    <row r="311" spans="1:17" hidden="1">
      <c r="A311" s="42"/>
      <c r="B311" s="29" t="s">
        <v>20</v>
      </c>
      <c r="C311" s="29">
        <f>COUNTIF('REKOD PRESTASI MURID'!$AB$12:$AB$65,1)</f>
        <v>0</v>
      </c>
      <c r="D311" s="29">
        <f>COUNTIF('REKOD PRESTASI MURID'!$AB$12:$AB$65,2)</f>
        <v>0</v>
      </c>
      <c r="E311" s="29">
        <f>COUNTIF('REKOD PRESTASI MURID'!$AB$12:$AB$65,3)</f>
        <v>0</v>
      </c>
      <c r="F311" s="29">
        <f>COUNTIF('REKOD PRESTASI MURID'!$AB$12:$AB$65,4)</f>
        <v>54</v>
      </c>
      <c r="G311" s="29">
        <f>COUNTIF('REKOD PRESTASI MURID'!$AB$12:$AB$65,5)</f>
        <v>0</v>
      </c>
      <c r="H311" s="29">
        <f>COUNTIF('REKOD PRESTASI MURID'!$AB$12:$AB$65,6)</f>
        <v>0</v>
      </c>
      <c r="I311" s="42"/>
      <c r="J311" s="42"/>
      <c r="K311" s="42"/>
      <c r="L311" s="42"/>
      <c r="M311" s="42"/>
      <c r="N311" s="42"/>
      <c r="O311" s="42"/>
      <c r="P311" s="42"/>
      <c r="Q311" s="42"/>
    </row>
    <row r="312" spans="1:17" hidden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</row>
    <row r="313" spans="1:17" hidden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</row>
    <row r="314" spans="1:17" hidden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</row>
    <row r="315" spans="1:17" hidden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</row>
    <row r="316" spans="1:17" hidden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</row>
    <row r="317" spans="1:17" hidden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</row>
    <row r="318" spans="1:17" hidden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</row>
    <row r="319" spans="1:17" hidden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</row>
    <row r="320" spans="1:17" hidden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</row>
    <row r="321" spans="1:17" hidden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</row>
    <row r="322" spans="1:17" hidden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</row>
    <row r="323" spans="1:17" hidden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</row>
    <row r="324" spans="1:17" hidden="1">
      <c r="A324" s="42"/>
      <c r="B324" s="42"/>
      <c r="C324" s="42"/>
      <c r="D324" s="42"/>
      <c r="E324" s="42"/>
      <c r="F324" s="33" t="s">
        <v>27</v>
      </c>
      <c r="G324" s="34">
        <f>SUM(C311:H311)</f>
        <v>54</v>
      </c>
      <c r="H324" s="33" t="s">
        <v>28</v>
      </c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17" hidden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</row>
    <row r="326" spans="1:17" hidden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</row>
    <row r="327" spans="1:17" hidden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</row>
    <row r="328" spans="1:17" hidden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</row>
    <row r="329" spans="1:17" hidden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</row>
    <row r="330" spans="1:17" hidden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</row>
    <row r="331" spans="1:17" hidden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</row>
    <row r="332" spans="1:17" hidden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</row>
    <row r="333" spans="1:17" hidden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</row>
    <row r="334" spans="1:17" hidden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</row>
    <row r="335" spans="1:17" hidden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</row>
    <row r="336" spans="1:17" hidden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</row>
    <row r="337" spans="1:17" hidden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</row>
    <row r="338" spans="1:17" hidden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</row>
    <row r="339" spans="1:17" hidden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</row>
    <row r="340" spans="1:17" hidden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</row>
    <row r="341" spans="1:17" hidden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</row>
    <row r="342" spans="1:17" hidden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</row>
    <row r="343" spans="1:17" hidden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</row>
    <row r="344" spans="1:17" hidden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</row>
    <row r="345" spans="1:17" hidden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</row>
    <row r="346" spans="1:17" hidden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</row>
    <row r="347" spans="1:17" hidden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</row>
    <row r="348" spans="1:17" hidden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</row>
    <row r="349" spans="1:17" hidden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</row>
    <row r="350" spans="1:17" hidden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</row>
    <row r="351" spans="1:17" hidden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</row>
    <row r="352" spans="1:17" hidden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</row>
    <row r="353" spans="1:17" hidden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</row>
    <row r="354" spans="1:17" hidden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</row>
    <row r="355" spans="1:17" hidden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</row>
    <row r="356" spans="1:17" hidden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</row>
  </sheetData>
  <mergeCells count="14">
    <mergeCell ref="H289:H290"/>
    <mergeCell ref="P289:P290"/>
    <mergeCell ref="H217:H218"/>
    <mergeCell ref="P217:P218"/>
    <mergeCell ref="H235:H236"/>
    <mergeCell ref="P235:P236"/>
    <mergeCell ref="H253:H254"/>
    <mergeCell ref="P253:P254"/>
    <mergeCell ref="B237:H237"/>
    <mergeCell ref="H199:H200"/>
    <mergeCell ref="P199:P200"/>
    <mergeCell ref="A1:Q4"/>
    <mergeCell ref="H271:H272"/>
    <mergeCell ref="P271:P27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blackAndWhite="1" r:id="rId1"/>
  <rowBreaks count="3" manualBreakCount="3">
    <brk id="75" max="16" man="1"/>
    <brk id="146" max="16" man="1"/>
    <brk id="21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Mohd Nor Nizam Ramli</cp:lastModifiedBy>
  <cp:lastPrinted>2016-04-28T04:43:55Z</cp:lastPrinted>
  <dcterms:created xsi:type="dcterms:W3CDTF">2013-07-10T02:44:08Z</dcterms:created>
  <dcterms:modified xsi:type="dcterms:W3CDTF">2017-04-10T06:31:23Z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