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harts/chart18.xml" ContentType="application/vnd.openxmlformats-officedocument.drawingml.chart+xml"/>
  <Override PartName="/xl/charts/chart19.xml" ContentType="application/vnd.openxmlformats-officedocument.drawingml.char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5570" windowHeight="8340" tabRatio="782"/>
  </bookViews>
  <sheets>
    <sheet name="REKOD PRESTASI MURID" sheetId="1" r:id="rId1"/>
    <sheet name="LAPORAN MURID (INDIVIDU)" sheetId="2" r:id="rId2"/>
    <sheet name="DATA PERNYATAAN" sheetId="3" r:id="rId3"/>
    <sheet name="GRAF PELAPORAN" sheetId="4" r:id="rId4"/>
    <sheet name="LOOKUP" sheetId="5" state="hidden" r:id="rId5"/>
  </sheets>
  <definedNames>
    <definedName name="_xlnm.Print_Area" localSheetId="2">'DATA PERNYATAAN'!$A$1:C329</definedName>
    <definedName name="_xlnm.Print_Area" localSheetId="1">'LAPORAN MURID (INDIVIDU)'!$B$1:$F$56</definedName>
    <definedName name="_xlnm.Print_Area" localSheetId="0">'REKOD PRESTASI MURID'!$A$1:$AY$79</definedName>
    <definedName name="_xlnm.Print_Titles" localSheetId="0">'REKOD PRESTASI MURID'!$9:$10</definedName>
  </definedNames>
  <calcPr calcId="124519" concurrentCalc="0"/>
</workbook>
</file>

<file path=xl/calcChain.xml><?xml version="1.0" encoding="utf-8"?>
<calcChain xmlns="http://schemas.openxmlformats.org/spreadsheetml/2006/main">
  <c r="E29" i="2"/>
  <c r="F29"/>
  <c r="Y16" i="1"/>
  <c r="Z16"/>
  <c r="L16"/>
  <c r="M16"/>
  <c r="AP16"/>
  <c r="AQ16"/>
  <c r="Y17"/>
  <c r="Z17"/>
  <c r="AD17"/>
  <c r="AE17"/>
  <c r="AP17"/>
  <c r="AQ17"/>
  <c r="Y18"/>
  <c r="Z18"/>
  <c r="Q18"/>
  <c r="R18"/>
  <c r="L18"/>
  <c r="M18"/>
  <c r="AD18"/>
  <c r="AE18"/>
  <c r="AP18"/>
  <c r="AQ18"/>
  <c r="AD19"/>
  <c r="AE19"/>
  <c r="Y19"/>
  <c r="Z19"/>
  <c r="AP19"/>
  <c r="AQ19"/>
  <c r="Y20"/>
  <c r="Z20"/>
  <c r="AD20"/>
  <c r="AE20"/>
  <c r="AP20"/>
  <c r="AQ20"/>
  <c r="Q52"/>
  <c r="R52"/>
  <c r="AP52"/>
  <c r="AQ52"/>
  <c r="Q11"/>
  <c r="R11"/>
  <c r="L11"/>
  <c r="M11"/>
  <c r="Y11"/>
  <c r="Z11"/>
  <c r="AD11"/>
  <c r="AE11"/>
  <c r="AP11"/>
  <c r="AQ11"/>
  <c r="AD12"/>
  <c r="AE12"/>
  <c r="AP12"/>
  <c r="AQ12"/>
  <c r="AD13"/>
  <c r="AE13"/>
  <c r="AP13"/>
  <c r="AQ13"/>
  <c r="H259" i="4"/>
  <c r="G259"/>
  <c r="F259"/>
  <c r="E259"/>
  <c r="D259"/>
  <c r="C259"/>
  <c r="G272"/>
  <c r="P241"/>
  <c r="O241"/>
  <c r="N241"/>
  <c r="M241"/>
  <c r="L241"/>
  <c r="K241"/>
  <c r="P223"/>
  <c r="O223"/>
  <c r="N223"/>
  <c r="M223"/>
  <c r="L223"/>
  <c r="K223"/>
  <c r="H241"/>
  <c r="G241"/>
  <c r="F241"/>
  <c r="E241"/>
  <c r="D241"/>
  <c r="C241"/>
  <c r="H223"/>
  <c r="G223"/>
  <c r="F223"/>
  <c r="E223"/>
  <c r="D223"/>
  <c r="C223"/>
  <c r="J239"/>
  <c r="B239"/>
  <c r="J221"/>
  <c r="P239"/>
  <c r="H239"/>
  <c r="P221"/>
  <c r="H221"/>
  <c r="B221"/>
  <c r="O254"/>
  <c r="G254"/>
  <c r="O236"/>
  <c r="G236"/>
  <c r="H206"/>
  <c r="G206"/>
  <c r="F206"/>
  <c r="E206"/>
  <c r="D206"/>
  <c r="C206"/>
  <c r="P189"/>
  <c r="O189"/>
  <c r="N189"/>
  <c r="M189"/>
  <c r="L189"/>
  <c r="K189"/>
  <c r="H189"/>
  <c r="G189"/>
  <c r="F189"/>
  <c r="E189"/>
  <c r="D189"/>
  <c r="C189"/>
  <c r="P172"/>
  <c r="O172"/>
  <c r="N172"/>
  <c r="M172"/>
  <c r="L172"/>
  <c r="K172"/>
  <c r="H172"/>
  <c r="G172"/>
  <c r="F172"/>
  <c r="E172"/>
  <c r="D172"/>
  <c r="C172"/>
  <c r="P118"/>
  <c r="O118"/>
  <c r="N118"/>
  <c r="M118"/>
  <c r="L118"/>
  <c r="K118"/>
  <c r="H118"/>
  <c r="G118"/>
  <c r="F118"/>
  <c r="E118"/>
  <c r="D118"/>
  <c r="C118"/>
  <c r="B204"/>
  <c r="J187"/>
  <c r="B187"/>
  <c r="J170"/>
  <c r="B170"/>
  <c r="J116"/>
  <c r="B116"/>
  <c r="H204"/>
  <c r="P187"/>
  <c r="H187"/>
  <c r="P170"/>
  <c r="H170"/>
  <c r="P116"/>
  <c r="H116"/>
  <c r="G219"/>
  <c r="O202"/>
  <c r="G202"/>
  <c r="O185"/>
  <c r="G185"/>
  <c r="O131"/>
  <c r="P101"/>
  <c r="O101"/>
  <c r="N101"/>
  <c r="M101"/>
  <c r="L101"/>
  <c r="K101"/>
  <c r="H101"/>
  <c r="G101"/>
  <c r="F101"/>
  <c r="E101"/>
  <c r="D101"/>
  <c r="C101"/>
  <c r="B99"/>
  <c r="J81"/>
  <c r="K83"/>
  <c r="P83"/>
  <c r="O83"/>
  <c r="N83"/>
  <c r="M83"/>
  <c r="L83"/>
  <c r="H83"/>
  <c r="G83"/>
  <c r="F83"/>
  <c r="E83"/>
  <c r="D83"/>
  <c r="C83"/>
  <c r="P99"/>
  <c r="H99"/>
  <c r="P81"/>
  <c r="H81"/>
  <c r="B81"/>
  <c r="L29" i="1"/>
  <c r="M29"/>
  <c r="L26"/>
  <c r="M26"/>
  <c r="P65" i="4"/>
  <c r="O65"/>
  <c r="N65"/>
  <c r="M65"/>
  <c r="L65"/>
  <c r="K65"/>
  <c r="P63"/>
  <c r="H63"/>
  <c r="P45"/>
  <c r="J63"/>
  <c r="H65"/>
  <c r="G65"/>
  <c r="F65"/>
  <c r="E65"/>
  <c r="D65"/>
  <c r="C65"/>
  <c r="B63"/>
  <c r="J45"/>
  <c r="P47"/>
  <c r="O47"/>
  <c r="N47"/>
  <c r="M47"/>
  <c r="L47"/>
  <c r="K47"/>
  <c r="H47"/>
  <c r="G47"/>
  <c r="F47"/>
  <c r="E47"/>
  <c r="D47"/>
  <c r="C47"/>
  <c r="B45"/>
  <c r="H45"/>
  <c r="E16" i="2"/>
  <c r="E19"/>
  <c r="L70" i="1"/>
  <c r="M70"/>
  <c r="Q70"/>
  <c r="R70"/>
  <c r="Y70"/>
  <c r="Z70"/>
  <c r="AD70"/>
  <c r="AE70"/>
  <c r="AP70"/>
  <c r="AQ70"/>
  <c r="L69"/>
  <c r="M69"/>
  <c r="Q69"/>
  <c r="R69"/>
  <c r="Y69"/>
  <c r="Z69"/>
  <c r="AD69"/>
  <c r="AE69"/>
  <c r="AP69"/>
  <c r="AQ69"/>
  <c r="L68"/>
  <c r="M68"/>
  <c r="Q68"/>
  <c r="R68"/>
  <c r="Y68"/>
  <c r="Z68"/>
  <c r="AD68"/>
  <c r="AE68"/>
  <c r="AP68"/>
  <c r="AQ68"/>
  <c r="L67"/>
  <c r="M67"/>
  <c r="Q67"/>
  <c r="R67"/>
  <c r="Y67"/>
  <c r="Z67"/>
  <c r="AD67"/>
  <c r="AE67"/>
  <c r="AP67"/>
  <c r="AQ67"/>
  <c r="L66"/>
  <c r="M66"/>
  <c r="Q66"/>
  <c r="R66"/>
  <c r="Y66"/>
  <c r="Z66"/>
  <c r="AD66"/>
  <c r="AE66"/>
  <c r="AP66"/>
  <c r="AQ66"/>
  <c r="L65"/>
  <c r="M65"/>
  <c r="Q65"/>
  <c r="R65"/>
  <c r="Y65"/>
  <c r="Z65"/>
  <c r="AD65"/>
  <c r="AE65"/>
  <c r="AP65"/>
  <c r="AQ65"/>
  <c r="L64"/>
  <c r="M64"/>
  <c r="Q64"/>
  <c r="R64"/>
  <c r="Y64"/>
  <c r="Z64"/>
  <c r="AD64"/>
  <c r="AE64"/>
  <c r="AP64"/>
  <c r="AQ64"/>
  <c r="L63"/>
  <c r="M63"/>
  <c r="Q63"/>
  <c r="R63"/>
  <c r="Y63"/>
  <c r="Z63"/>
  <c r="AD63"/>
  <c r="AE63"/>
  <c r="AP63"/>
  <c r="AQ63"/>
  <c r="L62"/>
  <c r="M62"/>
  <c r="Q62"/>
  <c r="R62"/>
  <c r="Y62"/>
  <c r="Z62"/>
  <c r="AD62"/>
  <c r="AE62"/>
  <c r="AP62"/>
  <c r="AQ62"/>
  <c r="L61"/>
  <c r="M61"/>
  <c r="Q61"/>
  <c r="R61"/>
  <c r="Y61"/>
  <c r="Z61"/>
  <c r="AD61"/>
  <c r="AE61"/>
  <c r="AP61"/>
  <c r="AQ61"/>
  <c r="L60"/>
  <c r="M60"/>
  <c r="Q60"/>
  <c r="R60"/>
  <c r="Y60"/>
  <c r="Z60"/>
  <c r="AD60"/>
  <c r="AE60"/>
  <c r="AP60"/>
  <c r="AQ60"/>
  <c r="L59"/>
  <c r="M59"/>
  <c r="Q59"/>
  <c r="R59"/>
  <c r="Y59"/>
  <c r="Z59"/>
  <c r="AD59"/>
  <c r="AE59"/>
  <c r="AP59"/>
  <c r="AQ59"/>
  <c r="L58"/>
  <c r="M58"/>
  <c r="Q58"/>
  <c r="R58"/>
  <c r="Y58"/>
  <c r="Z58"/>
  <c r="AD58"/>
  <c r="AE58"/>
  <c r="AP58"/>
  <c r="AQ58"/>
  <c r="L57"/>
  <c r="M57"/>
  <c r="Q57"/>
  <c r="R57"/>
  <c r="Y57"/>
  <c r="Z57"/>
  <c r="AD57"/>
  <c r="AE57"/>
  <c r="AP57"/>
  <c r="AQ57"/>
  <c r="L56"/>
  <c r="M56"/>
  <c r="Q56"/>
  <c r="R56"/>
  <c r="Y56"/>
  <c r="Z56"/>
  <c r="AD56"/>
  <c r="AE56"/>
  <c r="AP56"/>
  <c r="AQ56"/>
  <c r="L55"/>
  <c r="M55"/>
  <c r="Q55"/>
  <c r="R55"/>
  <c r="Y55"/>
  <c r="Z55"/>
  <c r="AD55"/>
  <c r="AE55"/>
  <c r="AP55"/>
  <c r="AQ55"/>
  <c r="L54"/>
  <c r="M54"/>
  <c r="Q54"/>
  <c r="R54"/>
  <c r="Y54"/>
  <c r="Z54"/>
  <c r="AD54"/>
  <c r="AE54"/>
  <c r="AP54"/>
  <c r="AQ54"/>
  <c r="L53"/>
  <c r="M53"/>
  <c r="Q53"/>
  <c r="R53"/>
  <c r="Y53"/>
  <c r="Z53"/>
  <c r="AD53"/>
  <c r="AE53"/>
  <c r="AP53"/>
  <c r="AQ53"/>
  <c r="L52"/>
  <c r="M52"/>
  <c r="Y52"/>
  <c r="Z52"/>
  <c r="AD52"/>
  <c r="AE52"/>
  <c r="L51"/>
  <c r="M51"/>
  <c r="Q51"/>
  <c r="R51"/>
  <c r="Y51"/>
  <c r="Z51"/>
  <c r="AD51"/>
  <c r="AE51"/>
  <c r="AP51"/>
  <c r="AQ51"/>
  <c r="L50"/>
  <c r="M50"/>
  <c r="Q50"/>
  <c r="R50"/>
  <c r="Y50"/>
  <c r="Z50"/>
  <c r="AD50"/>
  <c r="AE50"/>
  <c r="AP50"/>
  <c r="AQ50"/>
  <c r="L49"/>
  <c r="M49"/>
  <c r="Q49"/>
  <c r="R49"/>
  <c r="Y49"/>
  <c r="Z49"/>
  <c r="AD49"/>
  <c r="AE49"/>
  <c r="AP49"/>
  <c r="AQ49"/>
  <c r="L48"/>
  <c r="M48"/>
  <c r="Q48"/>
  <c r="R48"/>
  <c r="Y48"/>
  <c r="Z48"/>
  <c r="AD48"/>
  <c r="AE48"/>
  <c r="AP48"/>
  <c r="AQ48"/>
  <c r="L47"/>
  <c r="M47"/>
  <c r="Q47"/>
  <c r="R47"/>
  <c r="Y47"/>
  <c r="Z47"/>
  <c r="AD47"/>
  <c r="AE47"/>
  <c r="AP47"/>
  <c r="AQ47"/>
  <c r="L46"/>
  <c r="M46"/>
  <c r="Q46"/>
  <c r="R46"/>
  <c r="Y46"/>
  <c r="Z46"/>
  <c r="AD46"/>
  <c r="AE46"/>
  <c r="AP46"/>
  <c r="AQ46"/>
  <c r="L45"/>
  <c r="M45"/>
  <c r="Q45"/>
  <c r="R45"/>
  <c r="Y45"/>
  <c r="Z45"/>
  <c r="AD45"/>
  <c r="AE45"/>
  <c r="AP45"/>
  <c r="AQ45"/>
  <c r="L44"/>
  <c r="M44"/>
  <c r="Q44"/>
  <c r="R44"/>
  <c r="Y44"/>
  <c r="Z44"/>
  <c r="AD44"/>
  <c r="AE44"/>
  <c r="AP44"/>
  <c r="AQ44"/>
  <c r="L43"/>
  <c r="M43"/>
  <c r="Q43"/>
  <c r="R43"/>
  <c r="Y43"/>
  <c r="Z43"/>
  <c r="AD43"/>
  <c r="AE43"/>
  <c r="AP43"/>
  <c r="AQ43"/>
  <c r="L42"/>
  <c r="M42"/>
  <c r="Q42"/>
  <c r="R42"/>
  <c r="Y42"/>
  <c r="Z42"/>
  <c r="AD42"/>
  <c r="AE42"/>
  <c r="AP42"/>
  <c r="AQ42"/>
  <c r="L41"/>
  <c r="M41"/>
  <c r="Q41"/>
  <c r="R41"/>
  <c r="Y41"/>
  <c r="Z41"/>
  <c r="AD41"/>
  <c r="AE41"/>
  <c r="AP41"/>
  <c r="AQ41"/>
  <c r="L40"/>
  <c r="M40"/>
  <c r="Q40"/>
  <c r="R40"/>
  <c r="Y40"/>
  <c r="Z40"/>
  <c r="AD40"/>
  <c r="AE40"/>
  <c r="AP40"/>
  <c r="AQ40"/>
  <c r="L39"/>
  <c r="M39"/>
  <c r="Q39"/>
  <c r="R39"/>
  <c r="Y39"/>
  <c r="Z39"/>
  <c r="AD39"/>
  <c r="AE39"/>
  <c r="AP39"/>
  <c r="AQ39"/>
  <c r="L38"/>
  <c r="M38"/>
  <c r="Q38"/>
  <c r="R38"/>
  <c r="Y38"/>
  <c r="Z38"/>
  <c r="AD38"/>
  <c r="AE38"/>
  <c r="AP38"/>
  <c r="AQ38"/>
  <c r="L37"/>
  <c r="M37"/>
  <c r="Q37"/>
  <c r="R37"/>
  <c r="Y37"/>
  <c r="Z37"/>
  <c r="AD37"/>
  <c r="AE37"/>
  <c r="AP37"/>
  <c r="AQ37"/>
  <c r="L36"/>
  <c r="M36"/>
  <c r="Q36"/>
  <c r="R36"/>
  <c r="Y36"/>
  <c r="Z36"/>
  <c r="AD36"/>
  <c r="AE36"/>
  <c r="AP36"/>
  <c r="AQ36"/>
  <c r="L35"/>
  <c r="M35"/>
  <c r="Q35"/>
  <c r="R35"/>
  <c r="Y35"/>
  <c r="Z35"/>
  <c r="AD35"/>
  <c r="AE35"/>
  <c r="AP35"/>
  <c r="AQ35"/>
  <c r="L34"/>
  <c r="M34"/>
  <c r="Q34"/>
  <c r="R34"/>
  <c r="Y34"/>
  <c r="Z34"/>
  <c r="AD34"/>
  <c r="AE34"/>
  <c r="AP34"/>
  <c r="AQ34"/>
  <c r="L33"/>
  <c r="M33"/>
  <c r="Q33"/>
  <c r="R33"/>
  <c r="Y33"/>
  <c r="Z33"/>
  <c r="AD33"/>
  <c r="AE33"/>
  <c r="AP33"/>
  <c r="AQ33"/>
  <c r="L32"/>
  <c r="M32"/>
  <c r="Q32"/>
  <c r="R32"/>
  <c r="Y32"/>
  <c r="Z32"/>
  <c r="AD32"/>
  <c r="AE32"/>
  <c r="AP32"/>
  <c r="AQ32"/>
  <c r="L31"/>
  <c r="M31"/>
  <c r="Q31"/>
  <c r="R31"/>
  <c r="Y31"/>
  <c r="Z31"/>
  <c r="AD31"/>
  <c r="AE31"/>
  <c r="AP31"/>
  <c r="AQ31"/>
  <c r="L30"/>
  <c r="M30"/>
  <c r="Q30"/>
  <c r="R30"/>
  <c r="Y30"/>
  <c r="Z30"/>
  <c r="AD30"/>
  <c r="AE30"/>
  <c r="AP30"/>
  <c r="AQ30"/>
  <c r="Q29"/>
  <c r="R29"/>
  <c r="Y29"/>
  <c r="Z29"/>
  <c r="AD29"/>
  <c r="AE29"/>
  <c r="AP29"/>
  <c r="AQ29"/>
  <c r="L28"/>
  <c r="M28"/>
  <c r="Q28"/>
  <c r="R28"/>
  <c r="Y28"/>
  <c r="Z28"/>
  <c r="AD28"/>
  <c r="AE28"/>
  <c r="AP28"/>
  <c r="AQ28"/>
  <c r="L27"/>
  <c r="M27"/>
  <c r="Q27"/>
  <c r="R27"/>
  <c r="Y27"/>
  <c r="Z27"/>
  <c r="AD27"/>
  <c r="AE27"/>
  <c r="AP27"/>
  <c r="AQ27"/>
  <c r="Q26"/>
  <c r="R26"/>
  <c r="Y26"/>
  <c r="Z26"/>
  <c r="AD26"/>
  <c r="AE26"/>
  <c r="AP26"/>
  <c r="AQ26"/>
  <c r="L25"/>
  <c r="M25"/>
  <c r="Q25"/>
  <c r="R25"/>
  <c r="Y25"/>
  <c r="Z25"/>
  <c r="AD25"/>
  <c r="AE25"/>
  <c r="AP25"/>
  <c r="AQ25"/>
  <c r="L24"/>
  <c r="M24"/>
  <c r="Q24"/>
  <c r="R24"/>
  <c r="Y24"/>
  <c r="Z24"/>
  <c r="AD24"/>
  <c r="AE24"/>
  <c r="AP24"/>
  <c r="AQ24"/>
  <c r="L23"/>
  <c r="M23"/>
  <c r="Q23"/>
  <c r="R23"/>
  <c r="Y23"/>
  <c r="Z23"/>
  <c r="AD23"/>
  <c r="AE23"/>
  <c r="AP23"/>
  <c r="AQ23"/>
  <c r="L22"/>
  <c r="M22"/>
  <c r="Q22"/>
  <c r="R22"/>
  <c r="Y22"/>
  <c r="Z22"/>
  <c r="AD22"/>
  <c r="AE22"/>
  <c r="AP22"/>
  <c r="AQ22"/>
  <c r="L21"/>
  <c r="M21"/>
  <c r="Q21"/>
  <c r="R21"/>
  <c r="Y21"/>
  <c r="Z21"/>
  <c r="AD21"/>
  <c r="AE21"/>
  <c r="AP21"/>
  <c r="AQ21"/>
  <c r="L20"/>
  <c r="M20"/>
  <c r="Q20"/>
  <c r="R20"/>
  <c r="L19"/>
  <c r="M19"/>
  <c r="Q19"/>
  <c r="R19"/>
  <c r="L17"/>
  <c r="M17"/>
  <c r="Q17"/>
  <c r="R17"/>
  <c r="Q16"/>
  <c r="R16"/>
  <c r="AD16"/>
  <c r="AE16"/>
  <c r="L15"/>
  <c r="M15"/>
  <c r="Q15"/>
  <c r="R15"/>
  <c r="Y15"/>
  <c r="Z15"/>
  <c r="AD15"/>
  <c r="AE15"/>
  <c r="AP15"/>
  <c r="AQ15"/>
  <c r="L14"/>
  <c r="M14"/>
  <c r="Q14"/>
  <c r="R14"/>
  <c r="Y14"/>
  <c r="Z14"/>
  <c r="AD14"/>
  <c r="AE14"/>
  <c r="AP14"/>
  <c r="AQ14"/>
  <c r="L13"/>
  <c r="M13"/>
  <c r="Q13"/>
  <c r="R13"/>
  <c r="Y13"/>
  <c r="Z13"/>
  <c r="L12"/>
  <c r="M12"/>
  <c r="Q12"/>
  <c r="R12"/>
  <c r="Y12"/>
  <c r="Z12"/>
  <c r="E51" i="2"/>
  <c r="F51"/>
  <c r="E34"/>
  <c r="F34"/>
  <c r="E41"/>
  <c r="F41"/>
  <c r="E40"/>
  <c r="F40"/>
  <c r="E50"/>
  <c r="F50"/>
  <c r="E49"/>
  <c r="F49"/>
  <c r="E48"/>
  <c r="F48"/>
  <c r="P27" i="4"/>
  <c r="P29"/>
  <c r="O29"/>
  <c r="N29"/>
  <c r="M29"/>
  <c r="L29"/>
  <c r="K29"/>
  <c r="H29"/>
  <c r="G29"/>
  <c r="F29"/>
  <c r="E29"/>
  <c r="D29"/>
  <c r="C29"/>
  <c r="C10"/>
  <c r="D10"/>
  <c r="E10"/>
  <c r="J27"/>
  <c r="E39" i="2"/>
  <c r="F39"/>
  <c r="E38"/>
  <c r="F38"/>
  <c r="E37"/>
  <c r="F37"/>
  <c r="E36"/>
  <c r="E35"/>
  <c r="E33"/>
  <c r="E32"/>
  <c r="E31"/>
  <c r="F36"/>
  <c r="E30"/>
  <c r="F33"/>
  <c r="F32"/>
  <c r="F31"/>
  <c r="F30"/>
  <c r="E28"/>
  <c r="F28"/>
  <c r="E27"/>
  <c r="F27"/>
  <c r="E26"/>
  <c r="F26"/>
  <c r="E23"/>
  <c r="K153" i="4"/>
  <c r="L153"/>
  <c r="M153"/>
  <c r="N153"/>
  <c r="O153"/>
  <c r="P153"/>
  <c r="O166"/>
  <c r="C153"/>
  <c r="D153"/>
  <c r="E153"/>
  <c r="F153"/>
  <c r="G153"/>
  <c r="H153"/>
  <c r="G166"/>
  <c r="K135"/>
  <c r="L135"/>
  <c r="M135"/>
  <c r="N135"/>
  <c r="O135"/>
  <c r="P135"/>
  <c r="O148"/>
  <c r="C135"/>
  <c r="D135"/>
  <c r="E135"/>
  <c r="F135"/>
  <c r="G135"/>
  <c r="H135"/>
  <c r="G148"/>
  <c r="G131"/>
  <c r="O114"/>
  <c r="G114"/>
  <c r="O96"/>
  <c r="G96"/>
  <c r="O78"/>
  <c r="G78"/>
  <c r="O60"/>
  <c r="G60"/>
  <c r="O42"/>
  <c r="G42"/>
  <c r="H27"/>
  <c r="B27"/>
  <c r="K10"/>
  <c r="L10"/>
  <c r="M10"/>
  <c r="N10"/>
  <c r="O10"/>
  <c r="P10"/>
  <c r="O23"/>
  <c r="F10"/>
  <c r="G10"/>
  <c r="H10"/>
  <c r="G23"/>
  <c r="P8"/>
  <c r="J8"/>
  <c r="H8"/>
  <c r="B8"/>
  <c r="A1"/>
  <c r="I73" i="2"/>
  <c r="J73"/>
  <c r="I72"/>
  <c r="J72"/>
  <c r="I71"/>
  <c r="J71"/>
  <c r="I70"/>
  <c r="J70"/>
  <c r="I69"/>
  <c r="J69"/>
  <c r="I68"/>
  <c r="J68"/>
  <c r="I67"/>
  <c r="J67"/>
  <c r="I66"/>
  <c r="J66"/>
  <c r="I65"/>
  <c r="J65"/>
  <c r="I64"/>
  <c r="J64"/>
  <c r="I63"/>
  <c r="J63"/>
  <c r="I62"/>
  <c r="J62"/>
  <c r="I61"/>
  <c r="J61"/>
  <c r="I60"/>
  <c r="J60"/>
  <c r="I59"/>
  <c r="J59"/>
  <c r="I58"/>
  <c r="J58"/>
  <c r="I57"/>
  <c r="J57"/>
  <c r="I56"/>
  <c r="J56"/>
  <c r="B77" i="1"/>
  <c r="F56" i="2"/>
  <c r="B56"/>
  <c r="I55"/>
  <c r="J55"/>
  <c r="F55"/>
  <c r="I54"/>
  <c r="J54"/>
  <c r="F54"/>
  <c r="B54"/>
  <c r="I53"/>
  <c r="J53"/>
  <c r="I52"/>
  <c r="J52"/>
  <c r="I51"/>
  <c r="J51"/>
  <c r="I47"/>
  <c r="J47"/>
  <c r="I46"/>
  <c r="J46"/>
  <c r="I45"/>
  <c r="J45"/>
  <c r="I44"/>
  <c r="J44"/>
  <c r="I43"/>
  <c r="J43"/>
  <c r="I42"/>
  <c r="J42"/>
  <c r="I41"/>
  <c r="J41"/>
  <c r="I40"/>
  <c r="J40"/>
  <c r="I36"/>
  <c r="J36"/>
  <c r="I35"/>
  <c r="J35"/>
  <c r="F35"/>
  <c r="I34"/>
  <c r="J34"/>
  <c r="I33"/>
  <c r="J33"/>
  <c r="I32"/>
  <c r="J32"/>
  <c r="B6"/>
  <c r="B17"/>
  <c r="B32"/>
  <c r="I31"/>
  <c r="J31"/>
  <c r="I30"/>
  <c r="J30"/>
  <c r="I25"/>
  <c r="J25"/>
  <c r="E25"/>
  <c r="F25"/>
  <c r="I24"/>
  <c r="J24"/>
  <c r="E24"/>
  <c r="F24"/>
  <c r="I23"/>
  <c r="J23"/>
  <c r="F23"/>
  <c r="I22"/>
  <c r="J22"/>
  <c r="I21"/>
  <c r="J21"/>
  <c r="I20"/>
  <c r="J20"/>
  <c r="I19"/>
  <c r="J19"/>
  <c r="I18"/>
  <c r="J18"/>
  <c r="I17"/>
  <c r="J17"/>
  <c r="I16"/>
  <c r="J16"/>
  <c r="I15"/>
  <c r="J15"/>
  <c r="I14"/>
  <c r="J14"/>
  <c r="I13"/>
  <c r="J13"/>
  <c r="I12"/>
  <c r="J12"/>
  <c r="D12"/>
  <c r="I11"/>
  <c r="J11"/>
  <c r="D11"/>
  <c r="I10"/>
  <c r="J10"/>
  <c r="D11" i="1"/>
  <c r="D15"/>
  <c r="D10" i="2"/>
  <c r="I9"/>
  <c r="J9"/>
  <c r="D9"/>
  <c r="I8"/>
  <c r="J8"/>
  <c r="I7"/>
  <c r="J7"/>
  <c r="D8"/>
  <c r="B4"/>
  <c r="B3"/>
  <c r="B2"/>
  <c r="B1"/>
  <c r="D70" i="1"/>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4"/>
  <c r="D13"/>
  <c r="D12"/>
</calcChain>
</file>

<file path=xl/comments1.xml><?xml version="1.0" encoding="utf-8"?>
<comments xmlns="http://schemas.openxmlformats.org/spreadsheetml/2006/main">
  <authors>
    <author>TOH</author>
    <author>Tommy</author>
    <author>Mohd Shazlan Shahudin</author>
  </authors>
  <commentList>
    <comment ref="M9" authorId="0">
      <text>
        <r>
          <rPr>
            <sz val="12"/>
            <color indexed="81"/>
            <rFont val="Tahoma"/>
            <family val="2"/>
          </rPr>
          <t>LISTENING &amp; SPEAKING</t>
        </r>
      </text>
    </comment>
    <comment ref="R9" authorId="0">
      <text>
        <r>
          <rPr>
            <sz val="12"/>
            <color indexed="81"/>
            <rFont val="Tahoma"/>
            <family val="2"/>
          </rPr>
          <t>READING</t>
        </r>
      </text>
    </comment>
    <comment ref="Z9" authorId="1">
      <text>
        <r>
          <rPr>
            <sz val="12"/>
            <color indexed="81"/>
            <rFont val="Tahoma"/>
            <family val="2"/>
          </rPr>
          <t>WRITING</t>
        </r>
      </text>
    </comment>
    <comment ref="AE9" authorId="1">
      <text>
        <r>
          <rPr>
            <sz val="12"/>
            <color indexed="81"/>
            <rFont val="Tahoma"/>
            <family val="2"/>
          </rPr>
          <t>LANGUAGE ARTS</t>
        </r>
      </text>
    </comment>
    <comment ref="E10" authorId="0">
      <text>
        <r>
          <rPr>
            <sz val="12"/>
            <color indexed="81"/>
            <rFont val="Tahoma"/>
            <family val="2"/>
          </rPr>
          <t>Able to listen to and respond confidently to a given stimulus by using appropriate words, phrases and expressions with the correct stress and intonation.</t>
        </r>
      </text>
    </comment>
    <comment ref="F10" authorId="0">
      <text>
        <r>
          <rPr>
            <sz val="12"/>
            <color indexed="81"/>
            <rFont val="Tahoma"/>
            <family val="2"/>
          </rPr>
          <t>Able to speak with correct pronunciation, stress and intonation.
Able to speak confidently on related topics.</t>
        </r>
      </text>
    </comment>
    <comment ref="G10" authorId="0">
      <text>
        <r>
          <rPr>
            <sz val="12"/>
            <color indexed="81"/>
            <rFont val="Tahoma"/>
            <family val="2"/>
          </rPr>
          <t>Able to listen to, follow and give instructions.</t>
        </r>
      </text>
    </comment>
    <comment ref="H10" authorId="0">
      <text>
        <r>
          <rPr>
            <sz val="12"/>
            <color indexed="81"/>
            <rFont val="Tahoma"/>
            <family val="2"/>
          </rPr>
          <t>Able to listen to, follow and give directions to places around the state.</t>
        </r>
      </text>
    </comment>
    <comment ref="I10" authorId="0">
      <text>
        <r>
          <rPr>
            <sz val="12"/>
            <color indexed="81"/>
            <rFont val="Tahoma"/>
            <family val="2"/>
          </rPr>
          <t>Able to participate in daily conversations:
a) express happiness
b) express concern
c) express sorrow
d) give encouragement
e) express opinions
Able to participate in guided conversations with peers</t>
        </r>
      </text>
    </comment>
    <comment ref="J10" authorId="0">
      <text>
        <r>
          <rPr>
            <sz val="12"/>
            <color indexed="81"/>
            <rFont val="Tahoma"/>
            <family val="2"/>
          </rPr>
          <t>Able to talk on topics of interest in formal situations</t>
        </r>
      </text>
    </comment>
    <comment ref="K10" authorId="0">
      <text>
        <r>
          <rPr>
            <sz val="12"/>
            <color indexed="81"/>
            <rFont val="Tahoma"/>
            <family val="2"/>
          </rPr>
          <t>Able to listen to and demonstrate understanding of oral texts by:
a) giving main ideas and supporting details
b) drawing conclusions</t>
        </r>
      </text>
    </comment>
    <comment ref="N10" authorId="0">
      <text>
        <r>
          <rPr>
            <sz val="12"/>
            <color indexed="81"/>
            <rFont val="Tahoma"/>
            <family val="2"/>
          </rPr>
          <t>Able to apply word attack skills by identifying:
a) proverbs
b)phrasal verbs
c) similes
Able to read and understand phrases and sentences from:
a) linear texts
b) non-linear texts</t>
        </r>
      </text>
    </comment>
    <comment ref="O10" authorId="0">
      <text>
        <r>
          <rPr>
            <sz val="12"/>
            <color indexed="81"/>
            <rFont val="Tahoma"/>
            <family val="2"/>
          </rPr>
          <t>Able to read and demonstrate understanding of texts by:
a) giving main ideas and supporting details
b) drawing conclusions
with guidance
Able to apply dictionary skills:
a) recognise abbreviations
b) understand meaning of words in context</t>
        </r>
      </text>
    </comment>
    <comment ref="P10" authorId="0">
      <text>
        <r>
          <rPr>
            <sz val="12"/>
            <color indexed="81"/>
            <rFont val="Tahoma"/>
            <family val="2"/>
          </rPr>
          <t>Able to read for information and enjoyment with guidance:
a) fiction
b) non-fiction</t>
        </r>
      </text>
    </comment>
    <comment ref="S10" authorId="1">
      <text>
        <r>
          <rPr>
            <sz val="12"/>
            <color indexed="81"/>
            <rFont val="Tahoma"/>
            <family val="2"/>
          </rPr>
          <t>Able to write in neat legible print with correct spelling:
a) sentences
b) paragraphs</t>
        </r>
      </text>
    </comment>
    <comment ref="T10" authorId="1">
      <text>
        <r>
          <rPr>
            <sz val="12"/>
            <color indexed="81"/>
            <rFont val="Tahoma"/>
            <family val="2"/>
          </rPr>
          <t>Able to write in neat cursive writing with correct spelling:
a) sentences
b) paragraphs</t>
        </r>
      </text>
    </comment>
    <comment ref="U10" authorId="1">
      <text>
        <r>
          <rPr>
            <sz val="12"/>
            <color indexed="81"/>
            <rFont val="Tahoma"/>
            <family val="2"/>
          </rPr>
          <t>Able to transfer information with guidance to complete:
a) linear texts
b) non-linear texts</t>
        </r>
      </text>
    </comment>
    <comment ref="V10" authorId="1">
      <text>
        <r>
          <rPr>
            <sz val="12"/>
            <color indexed="81"/>
            <rFont val="Tahoma"/>
            <family val="2"/>
          </rPr>
          <t>Able to write with guidance:
a) stories
b) formal letters
c) descriptions</t>
        </r>
      </text>
    </comment>
    <comment ref="W10" authorId="1">
      <text>
        <r>
          <rPr>
            <sz val="12"/>
            <color indexed="81"/>
            <rFont val="Tahoma"/>
            <family val="2"/>
          </rPr>
          <t>Able to use punctuation  correctly
Able to spell words by applying spelling rules</t>
        </r>
      </text>
    </comment>
    <comment ref="X10" authorId="1">
      <text>
        <r>
          <rPr>
            <sz val="12"/>
            <color indexed="81"/>
            <rFont val="Tahoma"/>
            <family val="2"/>
          </rPr>
          <t>Able to create simple texts using a variety of media:
a) linear texts
b) non-linear texts</t>
        </r>
      </text>
    </comment>
    <comment ref="AA10" authorId="1">
      <text>
        <r>
          <rPr>
            <sz val="12"/>
            <color indexed="81"/>
            <rFont val="Tahoma"/>
            <family val="2"/>
          </rPr>
          <t>Able to enjoy jazz chants, poems and songs through non-verbal response
Able to sing songs and recite jazz chants and poems with correct stress, pronunciation, rhythm and intonation</t>
        </r>
      </text>
    </comment>
    <comment ref="AB10" authorId="1">
      <text>
        <r>
          <rPr>
            <sz val="12"/>
            <color indexed="81"/>
            <rFont val="Tahoma"/>
            <family val="2"/>
          </rPr>
          <t>Able to respond to literary texts:
a) characters
b) place and time
c) values
with guidance</t>
        </r>
      </text>
    </comment>
    <comment ref="AC10" authorId="1">
      <text>
        <r>
          <rPr>
            <sz val="12"/>
            <color indexed="81"/>
            <rFont val="Tahoma"/>
            <family val="2"/>
          </rPr>
          <t>Able to plan, produce and display creative works based on literary texts using a variety of media with guidance
Able to plan, prepare and participate in a performance with guidance based on literary works</t>
        </r>
      </text>
    </comment>
    <comment ref="B75" authorId="2">
      <text>
        <r>
          <rPr>
            <sz val="11"/>
            <color indexed="81"/>
            <rFont val="Calibri"/>
            <family val="2"/>
            <scheme val="minor"/>
          </rPr>
          <t>ISIKAN NAMA PENTADBIR</t>
        </r>
      </text>
    </comment>
    <comment ref="B76" authorId="2">
      <text>
        <r>
          <rPr>
            <sz val="10"/>
            <color indexed="81"/>
            <rFont val="Calibri"/>
            <family val="2"/>
            <scheme val="minor"/>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宋体"/>
            <charset val="134"/>
          </rPr>
          <t xml:space="preserve"> ISIKAN TARIKH PELAPORAN
</t>
        </r>
      </text>
    </comment>
  </commentList>
</comments>
</file>

<file path=xl/sharedStrings.xml><?xml version="1.0" encoding="utf-8"?>
<sst xmlns="http://schemas.openxmlformats.org/spreadsheetml/2006/main" count="731" uniqueCount="359">
  <si>
    <t>SEKOLAH :</t>
  </si>
  <si>
    <t>SEKOLAH KEBANGSAAN PRESINT 16</t>
  </si>
  <si>
    <t>ALAMAT :</t>
  </si>
  <si>
    <t>JALAN PRESINT 16, PUTRAJAYA</t>
  </si>
  <si>
    <t>:</t>
  </si>
  <si>
    <t>WILAYAH PERSEKUTUAN, PUTRAJAYA</t>
  </si>
  <si>
    <t>PENILAIAN :</t>
  </si>
  <si>
    <t>MATA PELAJARAN</t>
  </si>
  <si>
    <t>NAMA GURU MATA PELAJARAN:</t>
  </si>
  <si>
    <t>CIK EWE CHOY CHOO</t>
  </si>
  <si>
    <t>BAHASA INGGERIS</t>
  </si>
  <si>
    <t>KELAS:</t>
  </si>
  <si>
    <t>6 JENTAYU</t>
  </si>
  <si>
    <t>BIL.</t>
  </si>
  <si>
    <t xml:space="preserve"> NAMA MURID</t>
  </si>
  <si>
    <t>NO. MY KID / NO. KAD PENGENALAN</t>
  </si>
  <si>
    <t>JANTINA</t>
  </si>
  <si>
    <t>TAHAP PENGUASAAN KESELURUHAN</t>
  </si>
  <si>
    <t>1.1.2</t>
  </si>
  <si>
    <t>1.2.2</t>
  </si>
  <si>
    <t>1.2.3</t>
  </si>
  <si>
    <t>1.2.5</t>
  </si>
  <si>
    <t>1.3.1</t>
  </si>
  <si>
    <t>LS</t>
  </si>
  <si>
    <t>2.3.1</t>
  </si>
  <si>
    <t>R</t>
  </si>
  <si>
    <t>3.1.1</t>
  </si>
  <si>
    <t>3.1.2</t>
  </si>
  <si>
    <t>3.2.1</t>
  </si>
  <si>
    <t>3.2.2.</t>
  </si>
  <si>
    <t>3.2.3, 3.2.4</t>
  </si>
  <si>
    <t>3.3.1</t>
  </si>
  <si>
    <t>W</t>
  </si>
  <si>
    <t>4.2.1</t>
  </si>
  <si>
    <t>LA</t>
  </si>
  <si>
    <t>AHMAD ADLI BIN ALI</t>
  </si>
  <si>
    <t>AHMAD ISWAZIR BIN KAMARUDDIN ALI</t>
  </si>
  <si>
    <t>P</t>
  </si>
  <si>
    <t>ARINA ARISSA BINTI MUSA</t>
  </si>
  <si>
    <t>L</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</si>
  <si>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</si>
  <si>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</si>
  <si>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</si>
  <si>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</si>
  <si>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</si>
  <si>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</si>
  <si>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</si>
  <si>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</si>
  <si>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</si>
  <si>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</si>
  <si>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</si>
  <si>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</si>
  <si>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</si>
  <si>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</si>
  <si>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</si>
  <si>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</si>
  <si>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</si>
  <si>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</si>
  <si>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</si>
  <si>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</si>
  <si>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</si>
  <si>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</si>
  <si>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</si>
  <si>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</si>
  <si>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</si>
  <si>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</si>
  <si>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</si>
  <si>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PUSPASAMY A/P PAPASAMY</t>
  </si>
  <si>
    <t>RAMASAMY A/L MUTHUSAMY</t>
  </si>
  <si>
    <t>RAMLI BIN SAMAD</t>
  </si>
  <si>
    <t>RINA MAZNAH BINTI  ALI MAMAK</t>
  </si>
  <si>
    <t>ROZAINI BIN SHAHARUDDIN</t>
  </si>
  <si>
    <t>RUDY HARTONO BIN RUDYMAN</t>
  </si>
  <si>
    <t>SALIM BIN SALEM</t>
  </si>
  <si>
    <t>SAM POH TONG</t>
  </si>
  <si>
    <t>SITI KHASNOR BINTI JAJULI</t>
  </si>
  <si>
    <t>SUHAILA ARMANI BINTI SUHAIMI</t>
  </si>
  <si>
    <t>SUHANA BINTI BUDIN</t>
  </si>
  <si>
    <t>TAN HUEY MUI</t>
  </si>
  <si>
    <t>WAN ALIFF EZWAN BIN SHAHRUL NIZAM</t>
  </si>
  <si>
    <t>WAN ANIS BINTI WAN KHAIRUL</t>
  </si>
  <si>
    <t>ZADUL ALI BIN RAMAN AMAN</t>
  </si>
  <si>
    <t>ZAHARAH BINTI ABDUL MALEK</t>
  </si>
  <si>
    <t>ZAHARI BIN ZAHARAN</t>
  </si>
  <si>
    <t>ZAHARI DANIAL BIN KAMALUDDIN</t>
  </si>
  <si>
    <t>ZAIFUL AHMAD BIN KARIM</t>
  </si>
  <si>
    <t xml:space="preserve">ZAINAB BINTI ISMAIL </t>
  </si>
  <si>
    <t>ZAINAL ABIDIN BIN JAMARUL</t>
  </si>
  <si>
    <t>ZAINUL JUMAIDI BIN ALI</t>
  </si>
  <si>
    <t>ZAIRI AIDIL BIN JAMAD</t>
  </si>
  <si>
    <t>ZAKARUDDIN BIN MUSA</t>
  </si>
  <si>
    <t>ZAMARUL JAMIAN BIN  MUSTAMIN</t>
  </si>
  <si>
    <t>ZAMRUS BIN A.RAHMAN</t>
  </si>
  <si>
    <t>ZAMZAITUL QAIRUL BIN AMIN</t>
  </si>
  <si>
    <t>ZAMZAMI BIN ZAIDUL AMRAN</t>
  </si>
  <si>
    <t>ZAMZURI BIN SHAMSURI</t>
  </si>
  <si>
    <t>Performance Level</t>
  </si>
  <si>
    <t>Descriptor</t>
  </si>
  <si>
    <t>Very Limited</t>
  </si>
  <si>
    <t>…………………………………………………</t>
  </si>
  <si>
    <t>SKILLS</t>
  </si>
  <si>
    <t>Limited</t>
  </si>
  <si>
    <t>EN. ABDUL RAZAK BIN MOHD BADRI</t>
  </si>
  <si>
    <t xml:space="preserve">1 - 7 </t>
  </si>
  <si>
    <t>8 - 15</t>
  </si>
  <si>
    <t>15 - 22</t>
  </si>
  <si>
    <t>23- 30</t>
  </si>
  <si>
    <t>31 - 37</t>
  </si>
  <si>
    <t>38 -42</t>
  </si>
  <si>
    <t>Satisfactory</t>
  </si>
  <si>
    <t>GURU BESAR</t>
  </si>
  <si>
    <t xml:space="preserve">1 - 3 </t>
  </si>
  <si>
    <t>4 - 6</t>
  </si>
  <si>
    <t>7 - 9</t>
  </si>
  <si>
    <t>10 -12</t>
  </si>
  <si>
    <t>13 - 15</t>
  </si>
  <si>
    <t>16 - 18</t>
  </si>
  <si>
    <t>Good</t>
  </si>
  <si>
    <t xml:space="preserve">1 - 6 </t>
  </si>
  <si>
    <t>7 - 12</t>
  </si>
  <si>
    <t>13-18</t>
  </si>
  <si>
    <t>19- 24</t>
  </si>
  <si>
    <t>25 - 30</t>
  </si>
  <si>
    <t>31 - 36</t>
  </si>
  <si>
    <t>Very Good</t>
  </si>
  <si>
    <t>1 - 3</t>
  </si>
  <si>
    <t>Excellent</t>
  </si>
  <si>
    <t>T</t>
  </si>
  <si>
    <t>NOTA : JANGAN PADAM DATA INI!</t>
  </si>
  <si>
    <t>Nama Murid</t>
  </si>
  <si>
    <t>No. MY KID</t>
  </si>
  <si>
    <t>Jantina</t>
  </si>
  <si>
    <t>Kelas</t>
  </si>
  <si>
    <t>Nama Guru</t>
  </si>
  <si>
    <t>Tarikh Pelaporan</t>
  </si>
  <si>
    <t>Tahap Penguasaan Keseluruhan</t>
  </si>
  <si>
    <t>Pernyataan Tahap Penguasaan Keseluruhan</t>
  </si>
  <si>
    <t>TAHAP PENGUASAAN</t>
  </si>
  <si>
    <t>…………………………………………………………………………</t>
  </si>
  <si>
    <t>GURU MATA PELAJARAN</t>
  </si>
  <si>
    <t>DATA PERNYATAAN TAHAP PENGUASAAN</t>
  </si>
  <si>
    <t>TP 1</t>
  </si>
  <si>
    <t>TP 2</t>
  </si>
  <si>
    <t xml:space="preserve"> TP 3</t>
  </si>
  <si>
    <t>TP 4</t>
  </si>
  <si>
    <t>TP  5</t>
  </si>
  <si>
    <t>TP 6</t>
  </si>
  <si>
    <t>BIL. MURID</t>
  </si>
  <si>
    <t>JUMLAH</t>
  </si>
  <si>
    <t>MURID</t>
  </si>
  <si>
    <t>SUBJECT</t>
  </si>
  <si>
    <t>PERFORMANCE LEVEL</t>
  </si>
  <si>
    <t>DESCRIPTOR</t>
  </si>
  <si>
    <t>LISTENING &amp; SPEAKING K1</t>
  </si>
  <si>
    <t>LISTENING &amp; SPEAKING K2</t>
  </si>
  <si>
    <t>LISTENING &amp; SPEAKING K3</t>
  </si>
  <si>
    <t>LISTENING &amp; SPEAKING K4</t>
  </si>
  <si>
    <t>LISTENING &amp; SPEAKING K5</t>
  </si>
  <si>
    <t>LISTENING &amp; SPEAKING K6</t>
  </si>
  <si>
    <t>LISTENING &amp; SPEAKING K7</t>
  </si>
  <si>
    <t>LISTENING &amp; SPEAKING</t>
  </si>
  <si>
    <t>Can listen to, identify and discriminate sounds in words on related topics with a lot of prompting.
Can listen to, follow and give instructions and directions with a lot of guidance.
Can use words and some basic phrases to talk haltingly and participate in conversations on related topics with a lot of prompting.
Can listen to oral texts on related topics and complete tasks with a lot of guidance.</t>
  </si>
  <si>
    <t>Can listen to, identify and discriminate sounds in words on related topics with some prompting.
Can listen to, follow and give instructions and directions with some guidance.
Can use basic phrases and some simple sentences to talk haltingly and participate in conversations on related topics with some prompting.
Can listen to oral texts on related topics and complete tasks with some guidance.</t>
  </si>
  <si>
    <t>Can listen to, identify and discriminate sounds in words on related topics with minimal prompting.
Can listen to, follow and give instructions and directions with minimal guidance.
Can use simple sentences to talk and participate in conversations on related topics with minimal prompting.
Can listen to oral texts on related topics and complete tasks with minimal guidance.</t>
  </si>
  <si>
    <t>Can listen to, identify and discriminate sounds in words on related topics fairly accurately.
Can listen to, follow and give instructions and directions clearly.
Can talk and participate in conversations on related topics fairly fluently and accurately.
Can listen to oral texts on related topics and complete tasks fairly accurately.</t>
  </si>
  <si>
    <t>Can listen to, identify and discriminate sounds in words on related topics accurately.
Can listen to, follow and give detailed instructions and directions clearly.
Can talk and participate in conversations on related topics fluently and accurately.
Can listen to oral texts on related topics and complete tasks accurately.</t>
  </si>
  <si>
    <t>Can listen to, identify and discriminate sounds in words on related topics accurately and confidently.
Can listen to, follow and give detailed instructions and directions clearly and confidently.
Can talk and participate in conversations on related topics fluently, accurately and confidently.
Can listen to oral texts on related topics and complete tasks accurately and independently.</t>
  </si>
  <si>
    <t>TOTAL</t>
  </si>
  <si>
    <t>LISTENING AND SPEAKING</t>
  </si>
  <si>
    <t>OVERALL</t>
  </si>
  <si>
    <t>READING K2</t>
  </si>
  <si>
    <t>READING K3</t>
  </si>
  <si>
    <t>READING K1</t>
  </si>
  <si>
    <t>READING</t>
  </si>
  <si>
    <t>READING (OVERALL)</t>
  </si>
  <si>
    <t>WRITING K1</t>
  </si>
  <si>
    <t>WRITING K2</t>
  </si>
  <si>
    <t>WRITING K3</t>
  </si>
  <si>
    <t>WRITING K4</t>
  </si>
  <si>
    <t>4.3.1
4.3.2</t>
  </si>
  <si>
    <t>WRITING K5</t>
  </si>
  <si>
    <t>WRITING (OVERALL)</t>
  </si>
  <si>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very limited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</si>
  <si>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limited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</si>
  <si>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satifactory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</si>
  <si>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good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</si>
  <si>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t>
    </r>
    <r>
      <rPr>
        <sz val="12"/>
        <color indexed="8"/>
        <rFont val="Calibri"/>
        <family val="2"/>
        <scheme val="minor"/>
      </rPr>
      <t xml:space="preserve"> </t>
    </r>
    <r>
      <rPr>
        <b/>
        <sz val="12"/>
        <color indexed="8"/>
        <rFont val="Calibri"/>
        <family val="2"/>
        <scheme val="minor"/>
      </rPr>
      <t xml:space="preserve">very good level </t>
    </r>
    <r>
      <rPr>
        <sz val="12"/>
        <color indexed="8"/>
        <rFont val="Calibri"/>
        <family val="2"/>
        <scheme val="minor"/>
      </rPr>
      <t xml:space="preserve"> of fluency, accuracy and appropriateness</t>
    </r>
  </si>
  <si>
    <r>
      <t xml:space="preserve">Can participate in conversations with peers with </t>
    </r>
    <r>
      <rPr>
        <b/>
        <sz val="12"/>
        <color indexed="8"/>
        <rFont val="Calibri"/>
        <family val="2"/>
        <scheme val="minor"/>
      </rPr>
      <t>an excellent</t>
    </r>
    <r>
      <rPr>
        <sz val="12"/>
        <color indexed="8"/>
        <rFont val="Calibri"/>
        <family val="2"/>
        <scheme val="minor"/>
      </rPr>
      <t xml:space="preserve"> </t>
    </r>
    <r>
      <rPr>
        <b/>
        <sz val="12"/>
        <color indexed="8"/>
        <rFont val="Calibri"/>
        <family val="2"/>
        <scheme val="minor"/>
      </rPr>
      <t xml:space="preserve"> level </t>
    </r>
    <r>
      <rPr>
        <sz val="12"/>
        <color indexed="8"/>
        <rFont val="Calibri"/>
        <family val="2"/>
        <scheme val="minor"/>
      </rPr>
      <t xml:space="preserve"> of fluency, accuracy and appropriateness</t>
    </r>
  </si>
  <si>
    <r>
      <t xml:space="preserve">Can talk about related topics with </t>
    </r>
    <r>
      <rPr>
        <b/>
        <sz val="11"/>
        <color indexed="8"/>
        <rFont val="Calibri"/>
        <family val="2"/>
        <scheme val="minor"/>
      </rPr>
      <t xml:space="preserve">a very limited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</si>
  <si>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limited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</si>
  <si>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satisfsctory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</si>
  <si>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good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</si>
  <si>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 very good level </t>
    </r>
    <r>
      <rPr>
        <sz val="11"/>
        <color indexed="8"/>
        <rFont val="Calibri"/>
        <family val="2"/>
        <scheme val="minor"/>
      </rPr>
      <t xml:space="preserve"> of fluency, accuracy and use of correct pronunciation, stress and intonation</t>
    </r>
  </si>
  <si>
    <r>
      <t xml:space="preserve">Can talk about related topics with </t>
    </r>
    <r>
      <rPr>
        <b/>
        <sz val="11"/>
        <color indexed="8"/>
        <rFont val="Calibri"/>
        <family val="2"/>
        <scheme val="minor"/>
      </rPr>
      <t xml:space="preserve">an excellent level </t>
    </r>
    <r>
      <rPr>
        <sz val="11"/>
        <color indexed="8"/>
        <rFont val="Calibri"/>
        <family val="2"/>
        <scheme val="minor"/>
      </rPr>
      <t xml:space="preserve"> of fluency, accuracy and use of correct pronunciation, stress and intonation</t>
    </r>
  </si>
  <si>
    <r>
      <t>Can respond to a given stimulus with</t>
    </r>
    <r>
      <rPr>
        <b/>
        <sz val="11"/>
        <color indexed="8"/>
        <rFont val="Calibri"/>
        <family val="2"/>
        <scheme val="minor"/>
      </rPr>
      <t xml:space="preserve"> a very limited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</si>
  <si>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 limited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</si>
  <si>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 satisfactory level </t>
    </r>
    <r>
      <rPr>
        <sz val="11"/>
        <color indexed="8"/>
        <rFont val="Calibri"/>
        <family val="2"/>
        <scheme val="minor"/>
      </rPr>
      <t xml:space="preserve">of limited level of fluency, accuracy and use of correct stress and intonation </t>
    </r>
  </si>
  <si>
    <r>
      <t xml:space="preserve">Can respond to a given stimulus with a </t>
    </r>
    <r>
      <rPr>
        <b/>
        <sz val="11"/>
        <color indexed="8"/>
        <rFont val="Calibri"/>
        <family val="2"/>
        <scheme val="minor"/>
      </rPr>
      <t>good level</t>
    </r>
    <r>
      <rPr>
        <sz val="11"/>
        <color indexed="8"/>
        <rFont val="Calibri"/>
        <family val="2"/>
        <scheme val="minor"/>
      </rPr>
      <t xml:space="preserve"> of fluency, accuracy and use of correct stress and intonation</t>
    </r>
  </si>
  <si>
    <r>
      <t>Can respond to a given stimulus with</t>
    </r>
    <r>
      <rPr>
        <b/>
        <sz val="11"/>
        <color indexed="8"/>
        <rFont val="Calibri"/>
        <family val="2"/>
        <scheme val="minor"/>
      </rPr>
      <t xml:space="preserve"> a very good level </t>
    </r>
    <r>
      <rPr>
        <sz val="11"/>
        <color indexed="8"/>
        <rFont val="Calibri"/>
        <family val="2"/>
        <scheme val="minor"/>
      </rPr>
      <t>of fluency, accuracy and use of correct stress and intonation</t>
    </r>
  </si>
  <si>
    <r>
      <t>Can respond to a given stimulus with</t>
    </r>
    <r>
      <rPr>
        <b/>
        <sz val="11"/>
        <color indexed="8"/>
        <rFont val="Calibri"/>
        <family val="2"/>
        <scheme val="minor"/>
      </rPr>
      <t xml:space="preserve"> an excellent level </t>
    </r>
    <r>
      <rPr>
        <sz val="11"/>
        <color indexed="8"/>
        <rFont val="Calibri"/>
        <family val="2"/>
        <scheme val="minor"/>
      </rPr>
      <t>of fluency, accuracy and use of correct stress and intonation</t>
    </r>
  </si>
  <si>
    <r>
      <t xml:space="preserve">Can listen to, follow and give instructions with </t>
    </r>
    <r>
      <rPr>
        <b/>
        <sz val="11"/>
        <color indexed="8"/>
        <rFont val="Calibri"/>
        <family val="2"/>
        <scheme val="minor"/>
      </rPr>
      <t>very limited ability.</t>
    </r>
  </si>
  <si>
    <r>
      <t>Can listen to, follow and give instructions with</t>
    </r>
    <r>
      <rPr>
        <b/>
        <sz val="11"/>
        <color indexed="8"/>
        <rFont val="Calibri"/>
        <family val="2"/>
        <scheme val="minor"/>
      </rPr>
      <t xml:space="preserve"> limited</t>
    </r>
    <r>
      <rPr>
        <sz val="11"/>
        <color indexed="8"/>
        <rFont val="Calibri"/>
        <family val="2"/>
        <scheme val="minor"/>
      </rPr>
      <t xml:space="preserve"> ability.</t>
    </r>
  </si>
  <si>
    <r>
      <t xml:space="preserve">Can listen to, follow and give instructions with </t>
    </r>
    <r>
      <rPr>
        <b/>
        <sz val="11"/>
        <color indexed="8"/>
        <rFont val="Calibri"/>
        <family val="2"/>
        <scheme val="minor"/>
      </rPr>
      <t>satisfactory ability.</t>
    </r>
  </si>
  <si>
    <r>
      <t xml:space="preserve">Can listen to, follow and give instructions with </t>
    </r>
    <r>
      <rPr>
        <b/>
        <sz val="11"/>
        <color indexed="8"/>
        <rFont val="Calibri"/>
        <family val="2"/>
        <scheme val="minor"/>
      </rPr>
      <t>good ability.</t>
    </r>
  </si>
  <si>
    <r>
      <t xml:space="preserve">Can listen to, follow and give instructions with </t>
    </r>
    <r>
      <rPr>
        <b/>
        <sz val="11"/>
        <color indexed="8"/>
        <rFont val="Calibri"/>
        <family val="2"/>
        <scheme val="minor"/>
      </rPr>
      <t>very good ability.</t>
    </r>
  </si>
  <si>
    <r>
      <t xml:space="preserve">Can listen to, follow and give instructions with </t>
    </r>
    <r>
      <rPr>
        <b/>
        <sz val="11"/>
        <color indexed="8"/>
        <rFont val="Calibri"/>
        <family val="2"/>
        <scheme val="minor"/>
      </rPr>
      <t>excellent ability.</t>
    </r>
  </si>
  <si>
    <r>
      <t xml:space="preserve">Can talk on topics of interest in formal situations with </t>
    </r>
    <r>
      <rPr>
        <b/>
        <sz val="11"/>
        <color indexed="8"/>
        <rFont val="Calibri"/>
        <family val="2"/>
        <scheme val="minor"/>
      </rPr>
      <t xml:space="preserve">a very limited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</si>
  <si>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limited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</si>
  <si>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satifactory level </t>
    </r>
    <r>
      <rPr>
        <sz val="11"/>
        <color indexed="8"/>
        <rFont val="Calibri"/>
        <family val="2"/>
        <scheme val="minor"/>
      </rPr>
      <t>of fluency, accuracy and appropriateness</t>
    </r>
  </si>
  <si>
    <r>
      <t xml:space="preserve">Can talk on topics of interest in formal situations with </t>
    </r>
    <r>
      <rPr>
        <b/>
        <sz val="11"/>
        <color indexed="8"/>
        <rFont val="Calibri"/>
        <family val="2"/>
        <scheme val="minor"/>
      </rPr>
      <t xml:space="preserve">a good level </t>
    </r>
    <r>
      <rPr>
        <sz val="11"/>
        <color indexed="8"/>
        <rFont val="Calibri"/>
        <family val="2"/>
        <scheme val="minor"/>
      </rPr>
      <t>of fluency, accuracy and appropriateness</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</si>
  <si>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very limited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</si>
  <si>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limited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</si>
  <si>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 xml:space="preserve"> satifactory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</si>
  <si>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good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</si>
  <si>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very good ability</t>
    </r>
  </si>
  <si>
    <r>
      <t xml:space="preserve">Can listen to and demonstrate understanding of oral texts by asking and answering questions, giving main ideas and supporting details, stating cause and effect and drawing conclusions with </t>
    </r>
    <r>
      <rPr>
        <b/>
        <sz val="11"/>
        <color indexed="8"/>
        <rFont val="Calibri"/>
        <family val="2"/>
        <scheme val="minor"/>
      </rPr>
      <t>excellent ability</t>
    </r>
  </si>
  <si>
    <r>
      <t xml:space="preserve">Can demonstrate </t>
    </r>
    <r>
      <rPr>
        <b/>
        <sz val="11"/>
        <color indexed="8"/>
        <rFont val="Calibri"/>
        <family val="2"/>
        <scheme val="minor"/>
      </rPr>
      <t>very limited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</si>
  <si>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limited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</si>
  <si>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satisfactory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</si>
  <si>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good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</si>
  <si>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very good ability</t>
    </r>
    <r>
      <rPr>
        <sz val="11"/>
        <color indexed="8"/>
        <rFont val="Calibri"/>
        <family val="2"/>
        <scheme val="minor"/>
      </rPr>
      <t xml:space="preserve"> in: 
• identifying proverbs; phrasal verbs; similes
• understanding phrases and sentences from  linear and non-linear texts</t>
    </r>
  </si>
  <si>
    <r>
      <t xml:space="preserve">Can demonstrate </t>
    </r>
    <r>
      <rPr>
        <b/>
        <sz val="11"/>
        <color indexed="8"/>
        <rFont val="Calibri"/>
        <family val="2"/>
        <scheme val="minor"/>
      </rPr>
      <t>excellent ability</t>
    </r>
    <r>
      <rPr>
        <sz val="11"/>
        <color indexed="8"/>
        <rFont val="Calibri"/>
        <family val="2"/>
        <scheme val="minor"/>
      </rPr>
      <t xml:space="preserve"> in: 
• identifying proverbs; phrasal verbs; similes
• understanding phrases and sentences from  linear and non-linear texts</t>
    </r>
  </si>
  <si>
    <r>
      <t xml:space="preserve">Can write sentences and paragraphs legibly with a </t>
    </r>
    <r>
      <rPr>
        <b/>
        <sz val="11"/>
        <color indexed="8"/>
        <rFont val="Calibri"/>
        <family val="2"/>
        <scheme val="minor"/>
      </rPr>
      <t>very  limited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</si>
  <si>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limited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</si>
  <si>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satisfactory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</si>
  <si>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good level</t>
    </r>
    <r>
      <rPr>
        <sz val="11"/>
        <color indexed="8"/>
        <rFont val="Calibri"/>
        <family val="2"/>
        <scheme val="minor"/>
      </rPr>
      <t xml:space="preserve"> of:
• neatness
• accuracy in spelling</t>
    </r>
  </si>
  <si>
    <r>
      <t xml:space="preserve">Can write sentences and paragraphs legibly with a </t>
    </r>
    <r>
      <rPr>
        <b/>
        <sz val="11"/>
        <color indexed="8"/>
        <rFont val="Calibri"/>
        <family val="2"/>
        <scheme val="minor"/>
      </rPr>
      <t>very  good level</t>
    </r>
    <r>
      <rPr>
        <sz val="11"/>
        <color indexed="8"/>
        <rFont val="Calibri"/>
        <family val="2"/>
        <scheme val="minor"/>
      </rPr>
      <t xml:space="preserve"> of:
• neatness
• accuracy in spelling</t>
    </r>
  </si>
  <si>
    <r>
      <t xml:space="preserve">Can write sentences and paragraphs legibly with an </t>
    </r>
    <r>
      <rPr>
        <b/>
        <sz val="11"/>
        <color indexed="8"/>
        <rFont val="Calibri"/>
        <family val="2"/>
        <scheme val="minor"/>
      </rPr>
      <t>excellent level</t>
    </r>
    <r>
      <rPr>
        <sz val="11"/>
        <color indexed="8"/>
        <rFont val="Calibri"/>
        <family val="2"/>
        <scheme val="minor"/>
      </rPr>
      <t xml:space="preserve">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</si>
  <si>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very  limited level</t>
    </r>
    <r>
      <rPr>
        <sz val="11"/>
        <color indexed="8"/>
        <rFont val="Calibri"/>
        <family val="2"/>
        <scheme val="minor"/>
      </rPr>
      <t xml:space="preserve"> of:
• neatness
• accuracy in spelling</t>
    </r>
  </si>
  <si>
    <r>
      <t>Can write sentences and paragraphs in cursive writing with</t>
    </r>
    <r>
      <rPr>
        <b/>
        <sz val="11"/>
        <color indexed="8"/>
        <rFont val="Calibri"/>
        <family val="2"/>
        <scheme val="minor"/>
      </rPr>
      <t xml:space="preserve"> a limited</t>
    </r>
    <r>
      <rPr>
        <sz val="11"/>
        <color indexed="8"/>
        <rFont val="Calibri"/>
        <family val="2"/>
        <scheme val="minor"/>
      </rPr>
      <t xml:space="preserve"> level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</si>
  <si>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satisfactory</t>
    </r>
    <r>
      <rPr>
        <sz val="11"/>
        <color indexed="8"/>
        <rFont val="Calibri"/>
        <family val="2"/>
        <scheme val="minor"/>
      </rPr>
      <t xml:space="preserve"> level of:
• neatness
• accuracy in spelling</t>
    </r>
  </si>
  <si>
    <r>
      <t xml:space="preserve">Can write sentences and paragraphs in cursive writing with </t>
    </r>
    <r>
      <rPr>
        <b/>
        <sz val="11"/>
        <color indexed="8"/>
        <rFont val="Calibri"/>
        <family val="2"/>
        <scheme val="minor"/>
      </rPr>
      <t>a</t>
    </r>
    <r>
      <rPr>
        <sz val="11"/>
        <color indexed="8"/>
        <rFont val="Calibri"/>
        <family val="2"/>
        <scheme val="minor"/>
      </rPr>
      <t xml:space="preserve"> </t>
    </r>
    <r>
      <rPr>
        <b/>
        <sz val="11"/>
        <color indexed="8"/>
        <rFont val="Calibri"/>
        <family val="2"/>
        <scheme val="minor"/>
      </rPr>
      <t>good level</t>
    </r>
    <r>
      <rPr>
        <sz val="11"/>
        <color indexed="8"/>
        <rFont val="Calibri"/>
        <family val="2"/>
        <scheme val="minor"/>
      </rPr>
      <t xml:space="preserve"> of:
• neatness
• accuracy in spelling</t>
    </r>
  </si>
  <si>
    <r>
      <t xml:space="preserve">Can write sentences and paragraphs in cursive writing with </t>
    </r>
    <r>
      <rPr>
        <b/>
        <sz val="11"/>
        <color indexed="8"/>
        <rFont val="Calibri"/>
        <family val="2"/>
        <scheme val="minor"/>
      </rPr>
      <t xml:space="preserve">a very good level </t>
    </r>
    <r>
      <rPr>
        <sz val="11"/>
        <color indexed="8"/>
        <rFont val="Calibri"/>
        <family val="2"/>
        <scheme val="minor"/>
      </rPr>
      <t>of:
• neatness
• accuracy in spelling</t>
    </r>
  </si>
  <si>
    <r>
      <t xml:space="preserve">Can write sentences and paragraphs in cursive writing with </t>
    </r>
    <r>
      <rPr>
        <b/>
        <sz val="11"/>
        <color indexed="8"/>
        <rFont val="Calibri"/>
        <family val="2"/>
        <scheme val="minor"/>
      </rPr>
      <t>an</t>
    </r>
    <r>
      <rPr>
        <sz val="11"/>
        <color indexed="8"/>
        <rFont val="Calibri"/>
        <family val="2"/>
        <scheme val="minor"/>
      </rPr>
      <t xml:space="preserve"> </t>
    </r>
    <r>
      <rPr>
        <b/>
        <sz val="11"/>
        <color indexed="8"/>
        <rFont val="Calibri"/>
        <family val="2"/>
        <scheme val="minor"/>
      </rPr>
      <t>excellent</t>
    </r>
    <r>
      <rPr>
        <sz val="11"/>
        <color indexed="8"/>
        <rFont val="Calibri"/>
        <family val="2"/>
        <scheme val="minor"/>
      </rPr>
      <t xml:space="preserve"> level of:
• neatness
• accuracy in spelling</t>
    </r>
  </si>
  <si>
    <r>
      <t xml:space="preserve">Can transfer information to complete linear and non-linear texts with </t>
    </r>
    <r>
      <rPr>
        <b/>
        <sz val="11"/>
        <color indexed="8"/>
        <rFont val="Calibri"/>
        <family val="2"/>
        <scheme val="minor"/>
      </rPr>
      <t xml:space="preserve">a very limited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</si>
  <si>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a limited level</t>
    </r>
    <r>
      <rPr>
        <sz val="11"/>
        <color indexed="8"/>
        <rFont val="Calibri"/>
        <family val="2"/>
        <scheme val="minor"/>
      </rPr>
      <t xml:space="preserve"> of accuracy.</t>
    </r>
  </si>
  <si>
    <r>
      <t xml:space="preserve">Can transfer information to complete linear and non-linear texts with </t>
    </r>
    <r>
      <rPr>
        <b/>
        <sz val="11"/>
        <color indexed="8"/>
        <rFont val="Calibri"/>
        <family val="2"/>
        <scheme val="minor"/>
      </rPr>
      <t xml:space="preserve">a satisfactory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</si>
  <si>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 good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</si>
  <si>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 very good level </t>
    </r>
    <r>
      <rPr>
        <sz val="11"/>
        <color indexed="8"/>
        <rFont val="Calibri"/>
        <family val="2"/>
        <scheme val="minor"/>
      </rPr>
      <t>of accuracy.</t>
    </r>
  </si>
  <si>
    <r>
      <t xml:space="preserve">Can transfer information to complete linear and non-linear texts with </t>
    </r>
    <r>
      <rPr>
        <b/>
        <sz val="11"/>
        <color indexed="8"/>
        <rFont val="Calibri"/>
        <family val="2"/>
        <scheme val="minor"/>
      </rPr>
      <t xml:space="preserve">an excellent level </t>
    </r>
    <r>
      <rPr>
        <sz val="11"/>
        <color indexed="8"/>
        <rFont val="Calibri"/>
        <family val="2"/>
        <scheme val="minor"/>
      </rPr>
      <t>of accuracy.</t>
    </r>
  </si>
  <si>
    <r>
      <t xml:space="preserve">Can  write stories, formal letters, poems, descriptions and instructions with </t>
    </r>
    <r>
      <rPr>
        <b/>
        <sz val="11"/>
        <color indexed="8"/>
        <rFont val="Calibri"/>
        <family val="2"/>
        <scheme val="minor"/>
      </rPr>
      <t>a very limited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</si>
  <si>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limited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</si>
  <si>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satisfactory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</si>
  <si>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good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</si>
  <si>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 very good level</t>
    </r>
    <r>
      <rPr>
        <sz val="11"/>
        <color indexed="8"/>
        <rFont val="Calibri"/>
        <family val="2"/>
        <scheme val="minor"/>
      </rPr>
      <t xml:space="preserve"> of accuracy in language, form and style.</t>
    </r>
  </si>
  <si>
    <r>
      <t xml:space="preserve">Can  write stories, formal letters, poems, descriptions and instructions with </t>
    </r>
    <r>
      <rPr>
        <b/>
        <sz val="11"/>
        <color indexed="8"/>
        <rFont val="Calibri"/>
        <family val="2"/>
        <scheme val="minor"/>
      </rPr>
      <t>an excellent level</t>
    </r>
    <r>
      <rPr>
        <sz val="11"/>
        <color indexed="8"/>
        <rFont val="Calibri"/>
        <family val="2"/>
        <scheme val="minor"/>
      </rPr>
      <t xml:space="preserve"> of accuracy in language, form and style.</t>
    </r>
  </si>
  <si>
    <r>
      <t xml:space="preserve">Can punctuate and spell with </t>
    </r>
    <r>
      <rPr>
        <b/>
        <sz val="11"/>
        <color indexed="8"/>
        <rFont val="Calibri"/>
        <family val="2"/>
        <scheme val="minor"/>
      </rPr>
      <t xml:space="preserve">a very limited level </t>
    </r>
    <r>
      <rPr>
        <sz val="11"/>
        <color indexed="8"/>
        <rFont val="Calibri"/>
        <family val="2"/>
        <scheme val="minor"/>
      </rPr>
      <t>of accuracy</t>
    </r>
  </si>
  <si>
    <r>
      <t xml:space="preserve">Can punctuate and spell with </t>
    </r>
    <r>
      <rPr>
        <b/>
        <sz val="11"/>
        <color indexed="8"/>
        <rFont val="Calibri"/>
        <family val="2"/>
        <scheme val="minor"/>
      </rPr>
      <t xml:space="preserve">a limited level </t>
    </r>
    <r>
      <rPr>
        <sz val="11"/>
        <color indexed="8"/>
        <rFont val="Calibri"/>
        <family val="2"/>
        <scheme val="minor"/>
      </rPr>
      <t>of accuracy</t>
    </r>
  </si>
  <si>
    <r>
      <t xml:space="preserve">Can punctuate and spell with </t>
    </r>
    <r>
      <rPr>
        <b/>
        <sz val="11"/>
        <color indexed="8"/>
        <rFont val="Calibri"/>
        <family val="2"/>
        <scheme val="minor"/>
      </rPr>
      <t xml:space="preserve">a satisfactory level </t>
    </r>
    <r>
      <rPr>
        <sz val="11"/>
        <color indexed="8"/>
        <rFont val="Calibri"/>
        <family val="2"/>
        <scheme val="minor"/>
      </rPr>
      <t>of accuracy</t>
    </r>
  </si>
  <si>
    <r>
      <t xml:space="preserve">Can punctuate and spell with </t>
    </r>
    <r>
      <rPr>
        <b/>
        <sz val="11"/>
        <color indexed="8"/>
        <rFont val="Calibri"/>
        <family val="2"/>
        <scheme val="minor"/>
      </rPr>
      <t xml:space="preserve">a good level </t>
    </r>
    <r>
      <rPr>
        <sz val="11"/>
        <color indexed="8"/>
        <rFont val="Calibri"/>
        <family val="2"/>
        <scheme val="minor"/>
      </rPr>
      <t>of accuracy</t>
    </r>
  </si>
  <si>
    <r>
      <t xml:space="preserve">Can punctuate and spell with </t>
    </r>
    <r>
      <rPr>
        <b/>
        <sz val="11"/>
        <color indexed="8"/>
        <rFont val="Calibri"/>
        <family val="2"/>
        <scheme val="minor"/>
      </rPr>
      <t xml:space="preserve">a very good level </t>
    </r>
    <r>
      <rPr>
        <sz val="11"/>
        <color indexed="8"/>
        <rFont val="Calibri"/>
        <family val="2"/>
        <scheme val="minor"/>
      </rPr>
      <t>of accuracy</t>
    </r>
  </si>
  <si>
    <r>
      <t xml:space="preserve">Can punctuate and spell with </t>
    </r>
    <r>
      <rPr>
        <b/>
        <sz val="11"/>
        <color indexed="8"/>
        <rFont val="Calibri"/>
        <family val="2"/>
        <scheme val="minor"/>
      </rPr>
      <t xml:space="preserve">an excellent level </t>
    </r>
    <r>
      <rPr>
        <sz val="11"/>
        <color indexed="8"/>
        <rFont val="Calibri"/>
        <family val="2"/>
        <scheme val="minor"/>
      </rPr>
      <t>of accuracy</t>
    </r>
  </si>
  <si>
    <t>WRITING K6</t>
  </si>
  <si>
    <r>
      <t xml:space="preserve">Can create linear and non-linear texts with </t>
    </r>
    <r>
      <rPr>
        <b/>
        <sz val="11"/>
        <color indexed="8"/>
        <rFont val="Calibri"/>
        <family val="2"/>
        <scheme val="minor"/>
      </rPr>
      <t xml:space="preserve">a very limited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</si>
  <si>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limited level </t>
    </r>
    <r>
      <rPr>
        <sz val="11"/>
        <color indexed="8"/>
        <rFont val="Calibri"/>
        <family val="2"/>
        <scheme val="minor"/>
      </rPr>
      <t>of accuracy and</t>
    </r>
    <r>
      <rPr>
        <sz val="12"/>
        <color indexed="8"/>
        <rFont val="Calibri"/>
        <family val="2"/>
        <scheme val="minor"/>
      </rPr>
      <t xml:space="preserve"> a</t>
    </r>
    <r>
      <rPr>
        <sz val="11"/>
        <color indexed="8"/>
        <rFont val="Calibri"/>
        <family val="2"/>
        <scheme val="minor"/>
      </rPr>
      <t>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</si>
  <si>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satisfactory level </t>
    </r>
    <r>
      <rPr>
        <sz val="11"/>
        <color indexed="8"/>
        <rFont val="Calibri"/>
        <family val="2"/>
        <scheme val="minor"/>
      </rPr>
      <t>of accuracy and appropriate in language, form and style.</t>
    </r>
  </si>
  <si>
    <r>
      <t xml:space="preserve">Can create linear and non-linear texts with </t>
    </r>
    <r>
      <rPr>
        <b/>
        <sz val="11"/>
        <color indexed="8"/>
        <rFont val="Calibri"/>
        <family val="2"/>
        <scheme val="minor"/>
      </rPr>
      <t xml:space="preserve">a good level </t>
    </r>
    <r>
      <rPr>
        <sz val="11"/>
        <color indexed="8"/>
        <rFont val="Calibri"/>
        <family val="2"/>
        <scheme val="minor"/>
      </rPr>
      <t>of accuracy and</t>
    </r>
    <r>
      <rPr>
        <sz val="12"/>
        <color indexed="8"/>
        <rFont val="Calibri"/>
        <family val="2"/>
        <scheme val="minor"/>
      </rPr>
      <t xml:space="preserve"> </t>
    </r>
    <r>
      <rPr>
        <sz val="11"/>
        <color indexed="8"/>
        <rFont val="Calibri"/>
        <family val="2"/>
        <scheme val="minor"/>
      </rPr>
      <t>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</si>
  <si>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 very good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</si>
  <si>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r>
      <t xml:space="preserve">Can create  linear and non-linear texts with </t>
    </r>
    <r>
      <rPr>
        <b/>
        <sz val="11"/>
        <color indexed="8"/>
        <rFont val="Calibri"/>
        <family val="2"/>
        <scheme val="minor"/>
      </rPr>
      <t xml:space="preserve">an excellent level </t>
    </r>
    <r>
      <rPr>
        <sz val="11"/>
        <color indexed="8"/>
        <rFont val="Calibri"/>
        <family val="2"/>
        <scheme val="minor"/>
      </rPr>
      <t>of accuracy and appropriate</t>
    </r>
    <r>
      <rPr>
        <b/>
        <sz val="11"/>
        <color indexed="8"/>
        <rFont val="Calibri"/>
        <family val="2"/>
        <scheme val="minor"/>
      </rPr>
      <t xml:space="preserve"> </t>
    </r>
    <r>
      <rPr>
        <sz val="11"/>
        <color indexed="8"/>
        <rFont val="Calibri"/>
        <family val="2"/>
        <scheme val="minor"/>
      </rPr>
      <t>in language, form and style.</t>
    </r>
  </si>
  <si>
    <t>3.2.2</t>
  </si>
  <si>
    <t>2.2.3, 
2.2.4</t>
  </si>
  <si>
    <t>2.2.1, 
 2.2.2</t>
  </si>
  <si>
    <t>4.1.1, 
4.1.2</t>
  </si>
  <si>
    <t xml:space="preserve"> 1.1.1, 
1.1.3</t>
  </si>
  <si>
    <t>1.2.1, 
1.2.4</t>
  </si>
  <si>
    <t>1.1.1, 
 1.1.3</t>
  </si>
  <si>
    <t>LANGUAGE ARTS K1</t>
  </si>
  <si>
    <t>LANGUAGE ARTS K2</t>
  </si>
  <si>
    <t>LANGUAGE ARTS K3</t>
  </si>
  <si>
    <t>LANGUAGE ARTS</t>
  </si>
  <si>
    <r>
      <t xml:space="preserve">Can show enjoyment and appreciation of jazz chants, poems and songs with </t>
    </r>
    <r>
      <rPr>
        <b/>
        <sz val="11"/>
        <color indexed="8"/>
        <rFont val="Calibri"/>
        <family val="2"/>
        <scheme val="minor"/>
      </rPr>
      <t>very limited</t>
    </r>
    <r>
      <rPr>
        <sz val="11"/>
        <color indexed="8"/>
        <rFont val="Calibri"/>
        <family val="2"/>
        <scheme val="minor"/>
      </rPr>
      <t xml:space="preserve"> non-verbal responses.
Can sing songs, recite jazz chants and poems with a </t>
    </r>
    <r>
      <rPr>
        <b/>
        <sz val="11"/>
        <color indexed="8"/>
        <rFont val="Calibri"/>
        <family val="2"/>
        <scheme val="minor"/>
      </rPr>
      <t>very limited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</si>
  <si>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limited</t>
    </r>
    <r>
      <rPr>
        <sz val="11"/>
        <color indexed="8"/>
        <rFont val="Calibri"/>
        <family val="2"/>
        <scheme val="minor"/>
      </rPr>
      <t xml:space="preserve"> non-verbal responses.
Can sing songs, recite jazz chants and poems with a </t>
    </r>
    <r>
      <rPr>
        <b/>
        <sz val="11"/>
        <color indexed="8"/>
        <rFont val="Calibri"/>
        <family val="2"/>
        <scheme val="minor"/>
      </rPr>
      <t>limited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</si>
  <si>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satisfactory</t>
    </r>
    <r>
      <rPr>
        <sz val="11"/>
        <color indexed="8"/>
        <rFont val="Calibri"/>
        <family val="2"/>
        <scheme val="minor"/>
      </rPr>
      <t xml:space="preserve"> non-verbal responses.
Can sing songs, recite jazz chants and poems with a </t>
    </r>
    <r>
      <rPr>
        <b/>
        <sz val="11"/>
        <color indexed="8"/>
        <rFont val="Calibri"/>
        <family val="2"/>
        <scheme val="minor"/>
      </rPr>
      <t>satisfactory</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</si>
  <si>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good</t>
    </r>
    <r>
      <rPr>
        <sz val="11"/>
        <color indexed="8"/>
        <rFont val="Calibri"/>
        <family val="2"/>
        <scheme val="minor"/>
      </rPr>
      <t xml:space="preserve"> non-verbal responses.
Can sing songs, recite jazz chants and poems with a </t>
    </r>
    <r>
      <rPr>
        <b/>
        <sz val="11"/>
        <color indexed="8"/>
        <rFont val="Calibri"/>
        <family val="2"/>
        <scheme val="minor"/>
      </rPr>
      <t>good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</si>
  <si>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very good</t>
    </r>
    <r>
      <rPr>
        <sz val="11"/>
        <color indexed="8"/>
        <rFont val="Calibri"/>
        <family val="2"/>
        <scheme val="minor"/>
      </rPr>
      <t xml:space="preserve"> non-verbal responses.
Can sing songs, recite jazz chants and poems with a </t>
    </r>
    <r>
      <rPr>
        <b/>
        <sz val="11"/>
        <color indexed="8"/>
        <rFont val="Calibri"/>
        <family val="2"/>
        <scheme val="minor"/>
      </rPr>
      <t>very good</t>
    </r>
    <r>
      <rPr>
        <sz val="11"/>
        <color indexed="8"/>
        <rFont val="Calibri"/>
        <family val="2"/>
        <scheme val="minor"/>
      </rPr>
      <t xml:space="preserve"> level of correct stress, pronunciation, rhythm and intonation.</t>
    </r>
  </si>
  <si>
    <r>
      <t xml:space="preserve">Can show enjoyment and appreciation of jazz chants, poems and songs with </t>
    </r>
    <r>
      <rPr>
        <b/>
        <sz val="11"/>
        <color indexed="8"/>
        <rFont val="Calibri"/>
        <family val="2"/>
        <scheme val="minor"/>
      </rPr>
      <t>excellent</t>
    </r>
    <r>
      <rPr>
        <sz val="11"/>
        <color indexed="8"/>
        <rFont val="Calibri"/>
        <family val="2"/>
        <scheme val="minor"/>
      </rPr>
      <t xml:space="preserve"> non-verbal responses.
Can sing songs, recite jazz chants and poems with a </t>
    </r>
    <r>
      <rPr>
        <b/>
        <sz val="11"/>
        <color indexed="8"/>
        <rFont val="Calibri"/>
        <family val="2"/>
        <scheme val="minor"/>
      </rPr>
      <t>excellent</t>
    </r>
    <r>
      <rPr>
        <sz val="11"/>
        <color indexed="8"/>
        <rFont val="Calibri"/>
        <family val="2"/>
        <scheme val="minor"/>
      </rPr>
      <t xml:space="preserve"> level of correct stress, pronunciation, rhythm and intonation.</t>
    </r>
  </si>
  <si>
    <r>
      <t xml:space="preserve">Can express </t>
    </r>
    <r>
      <rPr>
        <b/>
        <sz val="11"/>
        <color indexed="8"/>
        <rFont val="Calibri"/>
        <family val="2"/>
        <scheme val="minor"/>
      </rPr>
      <t>very limited</t>
    </r>
    <r>
      <rPr>
        <sz val="11"/>
        <color indexed="8"/>
        <rFont val="Calibri"/>
        <family val="2"/>
        <scheme val="minor"/>
      </rPr>
      <t xml:space="preserve"> personal response to literary texts.</t>
    </r>
  </si>
  <si>
    <r>
      <t xml:space="preserve">Can express </t>
    </r>
    <r>
      <rPr>
        <b/>
        <sz val="11"/>
        <color indexed="8"/>
        <rFont val="Calibri"/>
        <family val="2"/>
        <scheme val="minor"/>
      </rPr>
      <t>limited</t>
    </r>
    <r>
      <rPr>
        <sz val="11"/>
        <color indexed="8"/>
        <rFont val="Calibri"/>
        <family val="2"/>
        <scheme val="minor"/>
      </rPr>
      <t xml:space="preserve"> personal response to literary texts.</t>
    </r>
  </si>
  <si>
    <r>
      <t xml:space="preserve">Can express </t>
    </r>
    <r>
      <rPr>
        <b/>
        <sz val="11"/>
        <color indexed="8"/>
        <rFont val="Calibri"/>
        <family val="2"/>
        <scheme val="minor"/>
      </rPr>
      <t>very good</t>
    </r>
    <r>
      <rPr>
        <sz val="11"/>
        <color indexed="8"/>
        <rFont val="Calibri"/>
        <family val="2"/>
        <scheme val="minor"/>
      </rPr>
      <t xml:space="preserve"> personal response to literary texts.</t>
    </r>
  </si>
  <si>
    <r>
      <t xml:space="preserve">Can express </t>
    </r>
    <r>
      <rPr>
        <b/>
        <sz val="11"/>
        <color indexed="8"/>
        <rFont val="Calibri"/>
        <family val="2"/>
        <scheme val="minor"/>
      </rPr>
      <t>satisfactory</t>
    </r>
    <r>
      <rPr>
        <sz val="11"/>
        <color indexed="8"/>
        <rFont val="Calibri"/>
        <family val="2"/>
        <scheme val="minor"/>
      </rPr>
      <t xml:space="preserve"> personal response to literary texts.</t>
    </r>
  </si>
  <si>
    <r>
      <t xml:space="preserve">Can express </t>
    </r>
    <r>
      <rPr>
        <b/>
        <sz val="11"/>
        <color indexed="8"/>
        <rFont val="Calibri"/>
        <family val="2"/>
        <scheme val="minor"/>
      </rPr>
      <t>good</t>
    </r>
    <r>
      <rPr>
        <sz val="11"/>
        <color indexed="8"/>
        <rFont val="Calibri"/>
        <family val="2"/>
        <scheme val="minor"/>
      </rPr>
      <t xml:space="preserve"> personal response to literary texts.</t>
    </r>
  </si>
  <si>
    <r>
      <t xml:space="preserve">Can express </t>
    </r>
    <r>
      <rPr>
        <b/>
        <sz val="11"/>
        <color indexed="8"/>
        <rFont val="Calibri"/>
        <family val="2"/>
        <scheme val="minor"/>
      </rPr>
      <t>excellent</t>
    </r>
    <r>
      <rPr>
        <sz val="11"/>
        <color indexed="8"/>
        <rFont val="Calibri"/>
        <family val="2"/>
        <scheme val="minor"/>
      </rPr>
      <t xml:space="preserve"> personal response to literary texts.</t>
    </r>
  </si>
  <si>
    <t>WRITING</t>
  </si>
  <si>
    <t xml:space="preserve">  Can understand the proverbs, phrasal verbs and similes from texts with a lot of guidance.
  Can apply dictionary skills with a lot of guidance.
  Can demonstrate understanding of texts by completing tasks with a lot of guidance.
  Can read extensively for information and enjoyment with a lot of guidance.</t>
  </si>
  <si>
    <r>
      <t xml:space="preserve">Can demonstrate </t>
    </r>
    <r>
      <rPr>
        <b/>
        <sz val="11"/>
        <color indexed="8"/>
        <rFont val="Calibri"/>
        <family val="2"/>
        <scheme val="minor"/>
      </rPr>
      <t>excellent</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</si>
  <si>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 xml:space="preserve">good </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</si>
  <si>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very good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</si>
  <si>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satisfactory</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</si>
  <si>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limited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</si>
  <si>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r>
      <t xml:space="preserve">Can demonstrate </t>
    </r>
    <r>
      <rPr>
        <b/>
        <sz val="11"/>
        <color indexed="8"/>
        <rFont val="Calibri"/>
        <family val="2"/>
        <scheme val="minor"/>
      </rPr>
      <t>very limited</t>
    </r>
    <r>
      <rPr>
        <sz val="11"/>
        <color indexed="8"/>
        <rFont val="Calibri"/>
        <family val="2"/>
        <scheme val="minor"/>
      </rPr>
      <t xml:space="preserve"> </t>
    </r>
    <r>
      <rPr>
        <b/>
        <sz val="11"/>
        <color indexed="8"/>
        <rFont val="Calibri"/>
        <family val="2"/>
        <scheme val="minor"/>
      </rPr>
      <t>ability</t>
    </r>
    <r>
      <rPr>
        <sz val="11"/>
        <color indexed="8"/>
        <rFont val="Calibri"/>
        <family val="2"/>
        <scheme val="minor"/>
      </rPr>
      <t xml:space="preserve"> to read independently for information and enjoyment.</t>
    </r>
  </si>
  <si>
    <t xml:space="preserve">  Can understand the proverbs, phrasal verbs and similes from texts with some guidance.
  Can apply dictionary skills with some guidance.
  Can demonstrate understanding of texts by completing tasks with some guidance.
  Can read extensively for information and enjoyment with some guidance.</t>
  </si>
  <si>
    <t xml:space="preserve">  Can understand the proverbs, phrasal verbs and similes from texts with minimal guidance.
  Can apply dictionary skills with minimal guidance.
  Can demonstrate understanding of texts by completing tasks with minimal guidance.
  Can read extensively for information and enjoyment with minimal guidance.</t>
  </si>
  <si>
    <t xml:space="preserve">  Can understand the proverbs, phrasal verbs and similes from texts fairly well.
  Can apply dictionary skills fairly well.
  Can demonstrate understanding of texts by completing tasks fairly well.
  Can read extensively for information and enjoyment fairly well.</t>
  </si>
  <si>
    <t xml:space="preserve">  Can understand the proverbs, phrasal verbs and similes from texts independently.
  Can apply dictionary skills independently.
  Can demonstrate understanding of texts by completing tasks accurately.
  Can read extensively for information and enjoyment independently.</t>
  </si>
  <si>
    <t xml:space="preserve">  Can understand the proverbs, phrasal verbs and similes from texts confidently and independently.
  Can apply dictionary skills confidently and independently.
  Can demonstrate understanding of texts by completing tasks accurately and independently.
  Can read extensively for information and enjoyment independently with great enthusiasm.</t>
  </si>
  <si>
    <t>Can transfer information to complete linear and non-linear texts with some guidance.
Can create linear and non-linear texts using a variety of media with some guidance.
Can write in legible print and cursive writing with correct spelling and punctuation with some guidance.
Can write texts for a range of purposes using appropriate language conventions with some guidance.</t>
  </si>
  <si>
    <t>Can transfer information to complete linear and non-linear texts with minimal guidance.
Can create linear and non-linear texts using a variety of media with minimal guidance.
Can write in legible print and cursive writing with correct spelling and punctuation with minimal guidance.
Can write texts for a range of purposes using appropriate language conventions with minimal guidance.</t>
  </si>
  <si>
    <t>Can transfer information to complete linear and non-linear texts fairly accurately.
Can create linear and non-linear texts using a variety of media fairly accurately.
Can write in legible print and cursive writing neatly with correct spelling and punctuation fairly accurately.
Can write texts for a range of purposes using appropriate language conventions fairly accurately.</t>
  </si>
  <si>
    <t>Can transfer information to complete linear and non-linear texts with a lot of guidance.
Can create linear and non-linear texts using a variety of media with a lot of guidance.
Can write in legible print and cursive writing with correct spelling and punctuation with a lot of guidance.
Can write texts for a range of purposes using appropriate language conventions with a lot of guidance.</t>
  </si>
  <si>
    <t>Can transfer information to complete linear and non-linear texts accurately.
Can create linear and non-linear texts using a variety of media accurately.
Can write in legible print and cursive writing neatly with correct spelling and punctuation independently.
Can write text for a range of purposes using appropriate language conventions accurately.</t>
  </si>
  <si>
    <t>Can transfer information to complete linear and non-linear texts accurately and independently.
Can create linear and non-linear texts using a variety of media accurately and creatively.
Can write in legible print and cursive writing neatly with correct spelling and punctuation independently and effortlessly.
Can write texts for a range of purposes using appropriate language conventions accurately and independently.</t>
  </si>
  <si>
    <t>Can give verbal and non-verbal responses to literary texts with a lot of guidance.
Can plan, produce and display creative works based on literary texts with a lot of guidance.
Can plan, prepare and participate in a performance based on literary works with a lot of guidance.</t>
  </si>
  <si>
    <t>Can give verbal and non-verbal responses to literary texts with some guidance.
Can plan, produce and display creative works based on literary texts with some guidance.
Can plan, prepare and participate in a performance based on literary works with some guidance.</t>
  </si>
  <si>
    <t>Can give verbal and non-verbal responses to literary texts with minimal guidance.
Can plan, produce and display creative works based on literary texts with minimal guidance.
Can plan, prepare and participate in a performance based on literary works with minimal guidance.</t>
  </si>
  <si>
    <t>Can give verbal and non-verbal responses to literary texts fairly well.
Can plan, produce and display creative works based on literary texts fairly well.
Can plan, prepare and participate in a performance based on literary works fairly well.</t>
  </si>
  <si>
    <t>Can give verbal and non-verbal responses to literary texts critically, creatively and independently.
Can plan, produce and display creative works based on literary texts creatively and independently.
Can plan, prepare and participate in a performance based on literary works creatively and independently.</t>
  </si>
  <si>
    <t>Can give verbal and non-verbal responses to literary texts independently.
Can plan, produce and display creative works based on literary texts independently.
Can plan, prepare and participate in a performance based on literary works independently.</t>
  </si>
  <si>
    <r>
      <rPr>
        <b/>
        <sz val="14"/>
        <color indexed="8"/>
        <rFont val="Calibri"/>
        <family val="2"/>
      </rPr>
      <t>LA</t>
    </r>
    <r>
      <rPr>
        <sz val="14"/>
        <color indexed="8"/>
        <rFont val="Calibri"/>
        <family val="2"/>
        <charset val="134"/>
      </rPr>
      <t xml:space="preserve">  - (LANGUAGE ARTS)</t>
    </r>
  </si>
  <si>
    <r>
      <t xml:space="preserve">W - </t>
    </r>
    <r>
      <rPr>
        <sz val="14"/>
        <color indexed="8"/>
        <rFont val="Calibri"/>
        <family val="2"/>
        <charset val="134"/>
      </rPr>
      <t xml:space="preserve"> (WRITING)</t>
    </r>
  </si>
  <si>
    <r>
      <t xml:space="preserve">LS  - </t>
    </r>
    <r>
      <rPr>
        <sz val="14"/>
        <color indexed="8"/>
        <rFont val="Calibri"/>
        <family val="2"/>
        <charset val="134"/>
      </rPr>
      <t xml:space="preserve"> (LISTENING &amp; SPEAKING SKILLS)</t>
    </r>
  </si>
  <si>
    <r>
      <t xml:space="preserve">R  -  </t>
    </r>
    <r>
      <rPr>
        <sz val="14"/>
        <color indexed="8"/>
        <rFont val="Calibri"/>
        <family val="2"/>
        <charset val="134"/>
      </rPr>
      <t>(READING)</t>
    </r>
  </si>
  <si>
    <r>
      <t xml:space="preserve">Pupils show </t>
    </r>
    <r>
      <rPr>
        <b/>
        <sz val="12"/>
        <color indexed="8"/>
        <rFont val="Calibri"/>
        <family val="2"/>
        <scheme val="minor"/>
      </rPr>
      <t>very limited</t>
    </r>
    <r>
      <rPr>
        <sz val="12"/>
        <color indexed="8"/>
        <rFont val="Calibri"/>
        <family val="2"/>
        <scheme val="minor"/>
      </rPr>
      <t xml:space="preserve"> command of the language and require a lot of guidance to perform basic language tasks.</t>
    </r>
  </si>
  <si>
    <r>
      <t xml:space="preserve">Pupils show </t>
    </r>
    <r>
      <rPr>
        <b/>
        <sz val="12"/>
        <color indexed="8"/>
        <rFont val="Calibri"/>
        <family val="2"/>
        <scheme val="minor"/>
      </rPr>
      <t>limited</t>
    </r>
    <r>
      <rPr>
        <sz val="12"/>
        <color indexed="8"/>
        <rFont val="Calibri"/>
        <family val="2"/>
        <scheme val="minor"/>
      </rPr>
      <t xml:space="preserve"> command of the language and require guidance to perform basic language tasks.</t>
    </r>
  </si>
  <si>
    <r>
      <t xml:space="preserve">Pupils show </t>
    </r>
    <r>
      <rPr>
        <b/>
        <sz val="12"/>
        <color indexed="8"/>
        <rFont val="Calibri"/>
        <family val="2"/>
        <scheme val="minor"/>
      </rPr>
      <t>satisfactory</t>
    </r>
    <r>
      <rPr>
        <sz val="12"/>
        <color indexed="8"/>
        <rFont val="Calibri"/>
        <family val="2"/>
        <scheme val="minor"/>
      </rPr>
      <t xml:space="preserve"> command of the language. They have the ability to use language adequately but require guidance for some challenging language tasks.</t>
    </r>
  </si>
  <si>
    <r>
      <t xml:space="preserve">Pupils show </t>
    </r>
    <r>
      <rPr>
        <b/>
        <sz val="12"/>
        <color indexed="8"/>
        <rFont val="Calibri"/>
        <family val="2"/>
        <scheme val="minor"/>
      </rPr>
      <t xml:space="preserve">good </t>
    </r>
    <r>
      <rPr>
        <sz val="12"/>
        <color indexed="8"/>
        <rFont val="Calibri"/>
        <family val="2"/>
        <scheme val="minor"/>
      </rPr>
      <t>command of the language. They have the ability to use language fairly independently but require guidance for more complex language tasks.</t>
    </r>
  </si>
  <si>
    <r>
      <t xml:space="preserve">Pupils show </t>
    </r>
    <r>
      <rPr>
        <b/>
        <sz val="12"/>
        <color indexed="8"/>
        <rFont val="Calibri"/>
        <family val="2"/>
        <scheme val="minor"/>
      </rPr>
      <t>very good</t>
    </r>
    <r>
      <rPr>
        <sz val="12"/>
        <color indexed="8"/>
        <rFont val="Calibri"/>
        <family val="2"/>
        <scheme val="minor"/>
      </rPr>
      <t xml:space="preserve"> command of the language. They have the ability to use language almost independently. They are able to perform challenging and complex language tasks with minimal guidance.</t>
    </r>
  </si>
  <si>
    <r>
      <t xml:space="preserve">Pupils show </t>
    </r>
    <r>
      <rPr>
        <b/>
        <sz val="12"/>
        <color indexed="8"/>
        <rFont val="Calibri"/>
        <family val="2"/>
        <scheme val="minor"/>
      </rPr>
      <t>excellent</t>
    </r>
    <r>
      <rPr>
        <sz val="12"/>
        <color indexed="8"/>
        <rFont val="Calibri"/>
        <family val="2"/>
        <scheme val="minor"/>
      </rPr>
      <t xml:space="preserve"> command of the language. They have the ability to use language independently. They are able to perform challenging and complex language tasks. </t>
    </r>
  </si>
  <si>
    <t>04  JANUARI 2015</t>
  </si>
  <si>
    <t>JANUARI 2015</t>
  </si>
  <si>
    <t>23-30</t>
  </si>
  <si>
    <t>10-12</t>
  </si>
  <si>
    <t>19-24</t>
  </si>
  <si>
    <t>1.2.1,
 1.2.4</t>
  </si>
  <si>
    <t>2.2.3, 
 2.2.4</t>
  </si>
  <si>
    <t>LISTENING &amp; SPEAKING (OVERALL)</t>
  </si>
  <si>
    <t>LANGUAGE ARTS (OVERALL)</t>
  </si>
  <si>
    <t>3.2.3, 
 3.2.4</t>
  </si>
  <si>
    <t>4.1.1, 
 4.1.2</t>
  </si>
  <si>
    <t>4.3.1,
 4.3.2</t>
  </si>
  <si>
    <t>OVERALL PERFORMANCE</t>
  </si>
  <si>
    <t>LEARNING
STANDARD</t>
  </si>
  <si>
    <t>PERFORMANCE LEVELS
(OVERALL PERFORMANCE)</t>
  </si>
  <si>
    <t>K1</t>
  </si>
  <si>
    <t>K2</t>
  </si>
  <si>
    <t>K3</t>
  </si>
  <si>
    <t>K4</t>
  </si>
  <si>
    <t>K5</t>
  </si>
  <si>
    <t>K6</t>
  </si>
  <si>
    <t>K7</t>
  </si>
  <si>
    <t>LEVEL</t>
  </si>
  <si>
    <r>
      <t xml:space="preserve">Can listen to, follow and give directions to places around the state  with </t>
    </r>
    <r>
      <rPr>
        <b/>
        <sz val="11"/>
        <color indexed="8"/>
        <rFont val="Calibri"/>
        <family val="2"/>
        <scheme val="minor"/>
      </rPr>
      <t>very limited ability</t>
    </r>
  </si>
  <si>
    <r>
      <t xml:space="preserve">Can listen to, follow and give directions to places around the state  with </t>
    </r>
    <r>
      <rPr>
        <b/>
        <sz val="11"/>
        <color indexed="8"/>
        <rFont val="Calibri"/>
        <family val="2"/>
        <scheme val="minor"/>
      </rPr>
      <t>limited ability</t>
    </r>
  </si>
  <si>
    <r>
      <t xml:space="preserve">Can listen to, follow and give directions to places around the state  with </t>
    </r>
    <r>
      <rPr>
        <b/>
        <sz val="11"/>
        <color indexed="8"/>
        <rFont val="Calibri"/>
        <family val="2"/>
        <scheme val="minor"/>
      </rPr>
      <t>satisfactory ability</t>
    </r>
  </si>
  <si>
    <r>
      <t xml:space="preserve">Can listen to, follow and give directions to places around the state  with </t>
    </r>
    <r>
      <rPr>
        <b/>
        <sz val="11"/>
        <color indexed="8"/>
        <rFont val="Calibri"/>
        <family val="2"/>
        <scheme val="minor"/>
      </rPr>
      <t>good ability</t>
    </r>
  </si>
  <si>
    <r>
      <t xml:space="preserve">Can listen to, follow and give directions to places around the state  with </t>
    </r>
    <r>
      <rPr>
        <b/>
        <sz val="11"/>
        <color indexed="8"/>
        <rFont val="Calibri"/>
        <family val="2"/>
        <scheme val="minor"/>
      </rPr>
      <t>very good ability</t>
    </r>
  </si>
  <si>
    <r>
      <t xml:space="preserve">Can listen to, follow and give directions to places around the state  with </t>
    </r>
    <r>
      <rPr>
        <b/>
        <sz val="11"/>
        <color indexed="8"/>
        <rFont val="Calibri"/>
        <family val="2"/>
        <scheme val="minor"/>
      </rPr>
      <t>excellent ability</t>
    </r>
  </si>
  <si>
    <r>
      <t xml:space="preserve">Can demonstrate </t>
    </r>
    <r>
      <rPr>
        <b/>
        <sz val="11"/>
        <color indexed="8"/>
        <rFont val="Calibri"/>
        <family val="2"/>
        <scheme val="minor"/>
      </rPr>
      <t>very limited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</si>
  <si>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limited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</si>
  <si>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satisfactory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</si>
  <si>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good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</si>
  <si>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very good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</si>
  <si>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excellent ability</t>
    </r>
    <r>
      <rPr>
        <sz val="11"/>
        <color indexed="8"/>
        <rFont val="Calibri"/>
        <family val="2"/>
        <scheme val="minor"/>
      </rPr>
      <t xml:space="preserve"> in understanding a variety of texts and in applying dictionary skills</t>
    </r>
  </si>
  <si>
    <r>
      <t xml:space="preserve">Can demonstrate </t>
    </r>
    <r>
      <rPr>
        <b/>
        <sz val="11"/>
        <color indexed="8"/>
        <rFont val="Calibri"/>
        <family val="2"/>
        <scheme val="minor"/>
      </rPr>
      <t>excellent</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excellent</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</si>
  <si>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very good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very good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</si>
  <si>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good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good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</si>
  <si>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satisfactory</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satisfactory</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</si>
  <si>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limited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limited</t>
    </r>
    <r>
      <rPr>
        <sz val="11"/>
        <color indexed="8"/>
        <rFont val="Calibri"/>
        <family val="2"/>
        <scheme val="minor"/>
      </rPr>
      <t xml:space="preserve"> ability to plan, prepare and participate in a performance.</t>
    </r>
  </si>
  <si>
    <r>
      <t xml:space="preserve">Can demonstrate </t>
    </r>
    <r>
      <rPr>
        <b/>
        <sz val="11"/>
        <color indexed="8"/>
        <rFont val="Calibri"/>
        <family val="2"/>
        <scheme val="minor"/>
      </rPr>
      <t>very limited</t>
    </r>
    <r>
      <rPr>
        <sz val="11"/>
        <color indexed="8"/>
        <rFont val="Calibri"/>
        <family val="2"/>
        <scheme val="minor"/>
      </rPr>
      <t xml:space="preserve"> ability to plan, produce and display creative works using a variety of media,
Can demonstrate</t>
    </r>
    <r>
      <rPr>
        <b/>
        <sz val="11"/>
        <color indexed="8"/>
        <rFont val="Calibri"/>
        <family val="2"/>
        <scheme val="minor"/>
      </rPr>
      <t xml:space="preserve"> very limited</t>
    </r>
    <r>
      <rPr>
        <sz val="11"/>
        <color indexed="8"/>
        <rFont val="Calibri"/>
        <family val="2"/>
        <scheme val="minor"/>
      </rPr>
      <t xml:space="preserve"> ability to plan, prepare and participate in a performance.</t>
    </r>
  </si>
  <si>
    <t>mmndads</t>
  </si>
</sst>
</file>

<file path=xl/styles.xml><?xml version="1.0" encoding="utf-8"?>
<styleSheet xmlns="http://schemas.openxmlformats.org/spreadsheetml/2006/main">
  <numFmts count="2">
    <numFmt numFmtId="164" formatCode="0.000"/>
    <numFmt numFmtId="165" formatCode="000000\-00\-0000"/>
  </numFmts>
  <fonts count="64">
    <font>
      <sz val="11"/>
      <color indexed="8"/>
      <name val="Calibri"/>
      <family val="2"/>
      <charset val="134"/>
    </font>
    <font>
      <sz val="11"/>
      <color indexed="8"/>
      <name val="Arial Narrow"/>
      <family val="2"/>
      <charset val="134"/>
    </font>
    <font>
      <b/>
      <sz val="20"/>
      <color indexed="8"/>
      <name val="Arial Narrow"/>
      <family val="2"/>
      <charset val="134"/>
    </font>
    <font>
      <b/>
      <sz val="16"/>
      <color indexed="8"/>
      <name val="Arial Narrow"/>
      <family val="2"/>
      <charset val="134"/>
    </font>
    <font>
      <b/>
      <sz val="16"/>
      <color indexed="62"/>
      <name val="Arial Narrow"/>
      <family val="2"/>
      <charset val="134"/>
    </font>
    <font>
      <b/>
      <sz val="16"/>
      <name val="Arial Narrow"/>
      <family val="2"/>
      <charset val="134"/>
    </font>
    <font>
      <sz val="11"/>
      <name val="Arial Narrow"/>
      <family val="2"/>
      <charset val="134"/>
    </font>
    <font>
      <b/>
      <sz val="14"/>
      <name val="Arial Narrow"/>
      <family val="2"/>
      <charset val="134"/>
    </font>
    <font>
      <b/>
      <sz val="11"/>
      <name val="Arial Narrow"/>
      <family val="2"/>
      <charset val="134"/>
    </font>
    <font>
      <b/>
      <sz val="12"/>
      <name val="Arial Narrow"/>
      <family val="2"/>
      <charset val="134"/>
    </font>
    <font>
      <sz val="11"/>
      <color indexed="62"/>
      <name val="Arial Narrow"/>
      <family val="2"/>
      <charset val="134"/>
    </font>
    <font>
      <b/>
      <sz val="11"/>
      <color indexed="62"/>
      <name val="Arial Narrow"/>
      <family val="2"/>
      <charset val="134"/>
    </font>
    <font>
      <b/>
      <sz val="11"/>
      <color indexed="8"/>
      <name val="Arial Narrow"/>
      <family val="2"/>
      <charset val="134"/>
    </font>
    <font>
      <b/>
      <sz val="11"/>
      <color indexed="9"/>
      <name val="Arial Narrow"/>
      <family val="2"/>
      <charset val="134"/>
    </font>
    <font>
      <b/>
      <sz val="11"/>
      <color indexed="8"/>
      <name val="Arial"/>
      <family val="2"/>
      <charset val="134"/>
    </font>
    <font>
      <sz val="11"/>
      <color indexed="9"/>
      <name val="Arial Narrow"/>
      <family val="2"/>
      <charset val="134"/>
    </font>
    <font>
      <b/>
      <u/>
      <sz val="11"/>
      <color indexed="9"/>
      <name val="Arial Narrow"/>
      <family val="2"/>
      <charset val="134"/>
    </font>
    <font>
      <b/>
      <sz val="12"/>
      <color indexed="18"/>
      <name val="Arial Narrow"/>
      <family val="2"/>
      <charset val="134"/>
    </font>
    <font>
      <b/>
      <sz val="11"/>
      <color indexed="10"/>
      <name val="Aharoni"/>
      <charset val="177"/>
    </font>
    <font>
      <b/>
      <sz val="14"/>
      <color indexed="18"/>
      <name val="Arial Narrow"/>
      <family val="2"/>
      <charset val="134"/>
    </font>
    <font>
      <b/>
      <sz val="26"/>
      <name val="Calibri"/>
      <family val="2"/>
      <charset val="134"/>
    </font>
    <font>
      <sz val="12"/>
      <name val="Arial Narrow"/>
      <family val="2"/>
      <charset val="134"/>
    </font>
    <font>
      <b/>
      <sz val="18"/>
      <name val="Arial Narrow"/>
      <family val="2"/>
      <charset val="134"/>
    </font>
    <font>
      <sz val="14"/>
      <name val="Arial Narrow"/>
      <family val="2"/>
      <charset val="134"/>
    </font>
    <font>
      <b/>
      <sz val="12"/>
      <color indexed="8"/>
      <name val="Arial Narrow"/>
      <family val="2"/>
      <charset val="134"/>
    </font>
    <font>
      <sz val="12"/>
      <color indexed="8"/>
      <name val="Arial Narrow"/>
      <family val="2"/>
      <charset val="134"/>
    </font>
    <font>
      <sz val="12"/>
      <color indexed="9"/>
      <name val="Arial Narrow"/>
      <family val="2"/>
      <charset val="134"/>
    </font>
    <font>
      <b/>
      <sz val="12"/>
      <color indexed="9"/>
      <name val="Arial Narrow"/>
      <family val="2"/>
      <charset val="134"/>
    </font>
    <font>
      <b/>
      <sz val="12"/>
      <color indexed="62"/>
      <name val="Arial Narrow"/>
      <family val="2"/>
      <charset val="134"/>
    </font>
    <font>
      <sz val="18"/>
      <color indexed="8"/>
      <name val="Arial Narrow"/>
      <family val="2"/>
      <charset val="134"/>
    </font>
    <font>
      <b/>
      <sz val="12"/>
      <color indexed="10"/>
      <name val="Arial Narrow"/>
      <family val="2"/>
      <charset val="134"/>
    </font>
    <font>
      <b/>
      <sz val="12"/>
      <color indexed="8"/>
      <name val="Calibri"/>
      <family val="2"/>
      <charset val="134"/>
    </font>
    <font>
      <b/>
      <sz val="24"/>
      <color indexed="8"/>
      <name val="Calibri"/>
      <family val="2"/>
      <charset val="134"/>
    </font>
    <font>
      <b/>
      <sz val="16"/>
      <color indexed="8"/>
      <name val="Calibri"/>
      <family val="2"/>
      <charset val="134"/>
    </font>
    <font>
      <b/>
      <sz val="14"/>
      <color indexed="8"/>
      <name val="Calibri"/>
      <family val="2"/>
      <charset val="134"/>
    </font>
    <font>
      <sz val="14"/>
      <color indexed="8"/>
      <name val="Calibri"/>
      <family val="2"/>
      <charset val="134"/>
    </font>
    <font>
      <sz val="12"/>
      <color indexed="8"/>
      <name val="Calibri"/>
      <family val="2"/>
      <charset val="134"/>
    </font>
    <font>
      <sz val="9"/>
      <color indexed="81"/>
      <name val="宋体"/>
      <charset val="134"/>
    </font>
    <font>
      <sz val="10"/>
      <name val="Arial Narrow"/>
      <family val="2"/>
      <charset val="134"/>
    </font>
    <font>
      <b/>
      <sz val="20"/>
      <name val="Arial Narrow"/>
      <family val="2"/>
    </font>
    <font>
      <sz val="14"/>
      <color indexed="8"/>
      <name val="Calibri"/>
      <family val="2"/>
      <scheme val="minor"/>
    </font>
    <font>
      <b/>
      <sz val="14"/>
      <color indexed="8"/>
      <name val="Calibri"/>
      <family val="2"/>
      <scheme val="minor"/>
    </font>
    <font>
      <b/>
      <sz val="18"/>
      <color indexed="8"/>
      <name val="Calibri"/>
      <family val="2"/>
      <scheme val="minor"/>
    </font>
    <font>
      <b/>
      <sz val="14"/>
      <color indexed="8"/>
      <name val="Arial Narrow"/>
      <family val="2"/>
      <charset val="134"/>
    </font>
    <font>
      <sz val="12"/>
      <color indexed="8"/>
      <name val="Calibri"/>
      <family val="2"/>
      <scheme val="minor"/>
    </font>
    <font>
      <b/>
      <sz val="12"/>
      <color indexed="8"/>
      <name val="Calibri"/>
      <family val="2"/>
      <scheme val="minor"/>
    </font>
    <font>
      <sz val="16"/>
      <color indexed="8"/>
      <name val="Calibri"/>
      <family val="2"/>
      <scheme val="minor"/>
    </font>
    <font>
      <sz val="11"/>
      <color indexed="8"/>
      <name val="Calibri"/>
      <family val="2"/>
      <scheme val="minor"/>
    </font>
    <font>
      <sz val="10"/>
      <color indexed="8"/>
      <name val="Calibri"/>
      <family val="2"/>
      <scheme val="minor"/>
    </font>
    <font>
      <b/>
      <sz val="11"/>
      <color indexed="8"/>
      <name val="Calibri"/>
      <family val="2"/>
      <scheme val="minor"/>
    </font>
    <font>
      <sz val="12"/>
      <color theme="1"/>
      <name val="Arial Narrow"/>
      <family val="2"/>
    </font>
    <font>
      <b/>
      <sz val="14"/>
      <color indexed="8"/>
      <name val="Calibri"/>
      <family val="2"/>
    </font>
    <font>
      <sz val="14"/>
      <color indexed="8"/>
      <name val="Calibri"/>
      <family val="2"/>
    </font>
    <font>
      <sz val="14"/>
      <color indexed="8"/>
      <name val="Arial"/>
      <family val="2"/>
      <charset val="134"/>
    </font>
    <font>
      <b/>
      <sz val="14"/>
      <color indexed="8"/>
      <name val="Arial"/>
      <family val="2"/>
      <charset val="134"/>
    </font>
    <font>
      <sz val="10"/>
      <color indexed="8"/>
      <name val="Calibri"/>
      <family val="2"/>
      <charset val="134"/>
    </font>
    <font>
      <b/>
      <sz val="11"/>
      <color indexed="8"/>
      <name val="Calibri"/>
      <family val="2"/>
    </font>
    <font>
      <b/>
      <sz val="11"/>
      <name val="Arial"/>
      <family val="2"/>
    </font>
    <font>
      <b/>
      <sz val="16"/>
      <color indexed="8"/>
      <name val="Calibri"/>
      <family val="2"/>
    </font>
    <font>
      <sz val="12"/>
      <color indexed="81"/>
      <name val="Tahoma"/>
      <family val="2"/>
    </font>
    <font>
      <b/>
      <sz val="12"/>
      <name val="Arial Narrow"/>
      <family val="2"/>
    </font>
    <font>
      <sz val="10"/>
      <color indexed="81"/>
      <name val="Calibri"/>
      <family val="2"/>
      <scheme val="minor"/>
    </font>
    <font>
      <sz val="11"/>
      <color indexed="81"/>
      <name val="Calibri"/>
      <family val="2"/>
      <scheme val="minor"/>
    </font>
    <font>
      <b/>
      <sz val="9"/>
      <color indexed="9"/>
      <name val="Arial Narrow"/>
      <family val="2"/>
      <charset val="134"/>
    </font>
  </fonts>
  <fills count="25">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62"/>
        <bgColor indexed="64"/>
      </patternFill>
    </fill>
    <fill>
      <patternFill patternType="solid">
        <fgColor indexed="13"/>
        <bgColor indexed="64"/>
      </patternFill>
    </fill>
    <fill>
      <patternFill patternType="solid">
        <fgColor indexed="43"/>
        <bgColor indexed="64"/>
      </patternFill>
    </fill>
    <fill>
      <patternFill patternType="solid">
        <fgColor indexed="49"/>
        <bgColor indexed="64"/>
      </patternFill>
    </fill>
    <fill>
      <patternFill patternType="solid">
        <fgColor indexed="47"/>
        <bgColor indexed="64"/>
      </patternFill>
    </fill>
    <fill>
      <patternFill patternType="solid">
        <fgColor indexed="56"/>
        <bgColor indexed="64"/>
      </patternFill>
    </fill>
    <fill>
      <patternFill patternType="solid">
        <fgColor indexed="29"/>
        <bgColor indexed="64"/>
      </patternFill>
    </fill>
    <fill>
      <patternFill patternType="solid">
        <fgColor indexed="42"/>
        <bgColor indexed="64"/>
      </patternFill>
    </fill>
    <fill>
      <patternFill patternType="solid">
        <fgColor indexed="27"/>
        <bgColor indexed="64"/>
      </patternFill>
    </fill>
    <fill>
      <patternFill patternType="solid">
        <fgColor indexed="46"/>
        <bgColor indexed="64"/>
      </patternFill>
    </fill>
    <fill>
      <patternFill patternType="solid">
        <fgColor rgb="FF33CCCC"/>
        <bgColor indexed="64"/>
      </patternFill>
    </fill>
    <fill>
      <patternFill patternType="solid">
        <fgColor rgb="FF99CCFF"/>
        <bgColor indexed="64"/>
      </patternFill>
    </fill>
    <fill>
      <patternFill patternType="solid">
        <fgColor rgb="FFFFC000"/>
        <bgColor indexed="64"/>
      </patternFill>
    </fill>
    <fill>
      <patternFill patternType="solid">
        <fgColor rgb="FFFFFF00"/>
        <bgColor indexed="64"/>
      </patternFill>
    </fill>
    <fill>
      <patternFill patternType="solid">
        <fgColor rgb="FF00CC66"/>
        <bgColor indexed="64"/>
      </patternFill>
    </fill>
    <fill>
      <patternFill patternType="solid">
        <fgColor rgb="FF71FFB8"/>
        <bgColor indexed="64"/>
      </patternFill>
    </fill>
    <fill>
      <patternFill patternType="solid">
        <fgColor rgb="FFFFFF93"/>
        <bgColor indexed="64"/>
      </patternFill>
    </fill>
    <fill>
      <patternFill patternType="solid">
        <fgColor rgb="FF005400"/>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8"/>
      </right>
      <top/>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right/>
      <top style="medium">
        <color indexed="64"/>
      </top>
      <bottom style="medium">
        <color indexed="64"/>
      </bottom>
      <diagonal/>
    </border>
    <border>
      <left style="medium">
        <color indexed="8"/>
      </left>
      <right style="medium">
        <color indexed="8"/>
      </right>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medium">
        <color indexed="8"/>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28">
    <xf numFmtId="0" fontId="0" fillId="0" borderId="0" xfId="0" applyAlignment="1"/>
    <xf numFmtId="0" fontId="1" fillId="0" borderId="0" xfId="0" applyFont="1" applyAlignment="1"/>
    <xf numFmtId="0" fontId="3" fillId="3" borderId="0" xfId="0" applyFont="1" applyFill="1" applyAlignment="1">
      <alignment horizontal="center"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xf numFmtId="0" fontId="7" fillId="3" borderId="0" xfId="0" applyFont="1" applyFill="1" applyBorder="1" applyAlignment="1">
      <alignment horizontal="left"/>
    </xf>
    <xf numFmtId="0" fontId="6" fillId="3" borderId="0" xfId="0" applyFont="1" applyFill="1" applyBorder="1" applyAlignment="1"/>
    <xf numFmtId="0" fontId="8" fillId="3" borderId="0" xfId="0" applyFont="1" applyFill="1" applyBorder="1" applyAlignment="1">
      <alignment horizontal="right"/>
    </xf>
    <xf numFmtId="0" fontId="1" fillId="3" borderId="0" xfId="0" applyFont="1" applyFill="1" applyAlignment="1"/>
    <xf numFmtId="0" fontId="9" fillId="4" borderId="1" xfId="0" applyFont="1" applyFill="1" applyBorder="1" applyAlignment="1">
      <alignment horizontal="center"/>
    </xf>
    <xf numFmtId="0" fontId="8" fillId="4" borderId="1" xfId="0" applyFont="1" applyFill="1" applyBorder="1" applyAlignment="1">
      <alignment horizontal="center" vertical="center"/>
    </xf>
    <xf numFmtId="0" fontId="1" fillId="5" borderId="1" xfId="0" applyFont="1" applyFill="1" applyBorder="1" applyAlignment="1">
      <alignment horizontal="center"/>
    </xf>
    <xf numFmtId="0" fontId="1" fillId="6" borderId="0" xfId="0" applyFont="1" applyFill="1" applyAlignment="1"/>
    <xf numFmtId="0" fontId="10" fillId="3" borderId="0" xfId="0" applyFont="1" applyFill="1" applyBorder="1" applyAlignment="1">
      <alignment horizontal="center"/>
    </xf>
    <xf numFmtId="0" fontId="11" fillId="3" borderId="0" xfId="0" applyFont="1" applyFill="1" applyBorder="1" applyAlignment="1">
      <alignment horizontal="center"/>
    </xf>
    <xf numFmtId="0" fontId="10" fillId="3" borderId="0" xfId="0" applyFont="1" applyFill="1" applyBorder="1" applyAlignment="1"/>
    <xf numFmtId="0" fontId="1" fillId="2" borderId="1" xfId="0" applyFont="1" applyFill="1" applyBorder="1" applyAlignment="1">
      <alignment horizontal="center"/>
    </xf>
    <xf numFmtId="0" fontId="12" fillId="5" borderId="1" xfId="0" applyFont="1" applyFill="1" applyBorder="1" applyAlignment="1">
      <alignment horizontal="center"/>
    </xf>
    <xf numFmtId="0" fontId="8" fillId="3" borderId="0" xfId="0" applyFont="1" applyFill="1" applyBorder="1" applyAlignment="1"/>
    <xf numFmtId="0" fontId="1" fillId="3" borderId="0" xfId="0" applyFont="1" applyFill="1" applyAlignment="1">
      <alignment horizontal="center"/>
    </xf>
    <xf numFmtId="0" fontId="7" fillId="3" borderId="0" xfId="0" applyFont="1" applyFill="1" applyBorder="1" applyAlignment="1"/>
    <xf numFmtId="0" fontId="13" fillId="3" borderId="0" xfId="0" applyFont="1" applyFill="1" applyBorder="1" applyAlignment="1"/>
    <xf numFmtId="0" fontId="11" fillId="3" borderId="0" xfId="0" applyFont="1" applyFill="1" applyBorder="1" applyAlignment="1"/>
    <xf numFmtId="0" fontId="4"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8" fillId="7" borderId="0" xfId="0" applyFont="1" applyFill="1" applyBorder="1" applyAlignment="1"/>
    <xf numFmtId="0" fontId="8" fillId="7" borderId="0" xfId="0" applyFont="1" applyFill="1" applyBorder="1" applyAlignment="1">
      <alignment horizontal="right"/>
    </xf>
    <xf numFmtId="0" fontId="7" fillId="7" borderId="0" xfId="0" applyFont="1" applyFill="1" applyBorder="1" applyAlignment="1"/>
    <xf numFmtId="0" fontId="6" fillId="0" borderId="0" xfId="0" applyFont="1" applyAlignment="1"/>
    <xf numFmtId="0" fontId="6" fillId="3" borderId="0" xfId="0" applyFont="1" applyFill="1" applyBorder="1" applyAlignment="1">
      <alignment horizontal="center"/>
    </xf>
    <xf numFmtId="0" fontId="1" fillId="6" borderId="0" xfId="0" applyFont="1" applyFill="1" applyAlignment="1">
      <alignment horizontal="center"/>
    </xf>
    <xf numFmtId="0" fontId="1" fillId="5" borderId="2" xfId="0" applyFont="1" applyFill="1" applyBorder="1" applyAlignment="1">
      <alignment horizontal="center"/>
    </xf>
    <xf numFmtId="0" fontId="1" fillId="0" borderId="0" xfId="0" applyFont="1" applyAlignment="1">
      <alignment vertical="center"/>
    </xf>
    <xf numFmtId="0" fontId="1" fillId="0" borderId="1" xfId="0" applyFont="1" applyBorder="1" applyAlignment="1"/>
    <xf numFmtId="0" fontId="1" fillId="5" borderId="0" xfId="0" applyFont="1" applyFill="1" applyAlignment="1"/>
    <xf numFmtId="0" fontId="1" fillId="0" borderId="0" xfId="0" applyFont="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 fillId="0" borderId="1" xfId="0" applyFont="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6" fillId="5" borderId="2" xfId="0" applyFont="1" applyFill="1" applyBorder="1" applyAlignment="1"/>
    <xf numFmtId="0" fontId="8" fillId="5" borderId="7" xfId="0" applyFont="1" applyFill="1" applyBorder="1" applyAlignment="1"/>
    <xf numFmtId="0" fontId="8" fillId="3" borderId="0" xfId="0" applyFont="1" applyFill="1" applyBorder="1" applyAlignment="1">
      <alignment horizontal="center"/>
    </xf>
    <xf numFmtId="0" fontId="8" fillId="3" borderId="0" xfId="0" applyFont="1" applyFill="1" applyBorder="1" applyAlignment="1">
      <alignment vertical="center"/>
    </xf>
    <xf numFmtId="0" fontId="8" fillId="3" borderId="0" xfId="0" applyFont="1" applyFill="1" applyBorder="1" applyAlignment="1">
      <alignment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2" fillId="2" borderId="11" xfId="0" applyFont="1" applyFill="1" applyBorder="1" applyAlignment="1">
      <alignment vertical="center"/>
    </xf>
    <xf numFmtId="0" fontId="25" fillId="3" borderId="1" xfId="0" applyFont="1" applyFill="1" applyBorder="1" applyAlignment="1" applyProtection="1">
      <alignment horizontal="left" vertical="center" wrapText="1" indent="2"/>
      <protection hidden="1"/>
    </xf>
    <xf numFmtId="0" fontId="22" fillId="2" borderId="13" xfId="0" applyFont="1" applyFill="1" applyBorder="1" applyAlignment="1">
      <alignment vertical="center"/>
    </xf>
    <xf numFmtId="0" fontId="25" fillId="10" borderId="1" xfId="0" applyFont="1" applyFill="1" applyBorder="1" applyAlignment="1" applyProtection="1">
      <alignment horizontal="left" vertical="center" wrapText="1" indent="2"/>
      <protection hidden="1"/>
    </xf>
    <xf numFmtId="0" fontId="9" fillId="2" borderId="13" xfId="0" applyFont="1" applyFill="1" applyBorder="1" applyAlignment="1">
      <alignment vertical="center"/>
    </xf>
    <xf numFmtId="0" fontId="9" fillId="2" borderId="5" xfId="0" applyFont="1" applyFill="1" applyBorder="1" applyAlignment="1">
      <alignment vertical="center"/>
    </xf>
    <xf numFmtId="0" fontId="9" fillId="2" borderId="8" xfId="0" applyFont="1" applyFill="1" applyBorder="1" applyAlignment="1">
      <alignment vertical="center"/>
    </xf>
    <xf numFmtId="0" fontId="9" fillId="2" borderId="12" xfId="0" applyFont="1" applyFill="1" applyBorder="1" applyAlignment="1">
      <alignment vertical="center"/>
    </xf>
    <xf numFmtId="0" fontId="25" fillId="3" borderId="2" xfId="0" applyFont="1" applyFill="1" applyBorder="1" applyAlignment="1">
      <alignment horizontal="center" vertical="center"/>
    </xf>
    <xf numFmtId="0" fontId="25" fillId="3" borderId="1" xfId="0" applyFont="1" applyFill="1" applyBorder="1" applyAlignment="1" applyProtection="1">
      <alignment vertical="center" wrapText="1"/>
      <protection hidden="1"/>
    </xf>
    <xf numFmtId="0" fontId="9" fillId="2" borderId="14" xfId="0" applyFont="1" applyFill="1" applyBorder="1" applyAlignment="1">
      <alignment vertical="center"/>
    </xf>
    <xf numFmtId="0" fontId="9" fillId="2" borderId="4" xfId="0" applyFont="1" applyFill="1" applyBorder="1" applyAlignment="1">
      <alignment vertical="center"/>
    </xf>
    <xf numFmtId="0" fontId="9" fillId="2" borderId="15" xfId="0" applyFont="1" applyFill="1" applyBorder="1" applyAlignment="1">
      <alignment vertical="center"/>
    </xf>
    <xf numFmtId="0" fontId="9" fillId="2" borderId="3" xfId="0" applyFont="1" applyFill="1" applyBorder="1" applyAlignment="1">
      <alignment vertical="center"/>
    </xf>
    <xf numFmtId="0" fontId="25" fillId="3" borderId="1" xfId="0" applyFont="1" applyFill="1" applyBorder="1" applyAlignment="1">
      <alignment horizontal="center" vertical="center"/>
    </xf>
    <xf numFmtId="0" fontId="1" fillId="0" borderId="0" xfId="0" applyFont="1" applyBorder="1" applyAlignment="1"/>
    <xf numFmtId="0" fontId="1" fillId="0" borderId="0" xfId="0" applyFont="1" applyBorder="1" applyAlignment="1">
      <alignment horizontal="center"/>
    </xf>
    <xf numFmtId="0" fontId="12" fillId="0" borderId="0" xfId="0" applyFont="1" applyBorder="1" applyAlignment="1"/>
    <xf numFmtId="0" fontId="1" fillId="0" borderId="0" xfId="0" applyFont="1" applyAlignment="1" applyProtection="1">
      <protection locked="0"/>
    </xf>
    <xf numFmtId="0" fontId="1" fillId="0" borderId="0" xfId="0" applyFont="1" applyAlignment="1">
      <alignment horizontal="left"/>
    </xf>
    <xf numFmtId="0" fontId="1" fillId="0" borderId="5" xfId="0" applyFont="1" applyBorder="1" applyAlignment="1"/>
    <xf numFmtId="0" fontId="26" fillId="5" borderId="0" xfId="0" applyFont="1" applyFill="1" applyAlignment="1"/>
    <xf numFmtId="0" fontId="25" fillId="0" borderId="0" xfId="0" applyFont="1" applyAlignment="1">
      <alignment vertical="center"/>
    </xf>
    <xf numFmtId="0" fontId="25" fillId="0" borderId="0" xfId="0" applyFont="1" applyBorder="1" applyAlignment="1"/>
    <xf numFmtId="0" fontId="25" fillId="0" borderId="0" xfId="0" applyFont="1" applyAlignment="1"/>
    <xf numFmtId="0" fontId="25" fillId="0" borderId="0" xfId="0" applyFont="1" applyAlignment="1">
      <alignment horizontal="center"/>
    </xf>
    <xf numFmtId="0" fontId="25" fillId="0" borderId="0" xfId="0" applyFont="1" applyFill="1" applyBorder="1" applyAlignment="1"/>
    <xf numFmtId="0" fontId="26" fillId="2" borderId="0" xfId="0" applyFont="1" applyFill="1" applyAlignment="1"/>
    <xf numFmtId="0" fontId="27" fillId="2" borderId="0" xfId="0" applyFont="1" applyFill="1" applyAlignment="1" applyProtection="1">
      <protection locked="0"/>
    </xf>
    <xf numFmtId="0" fontId="21" fillId="2" borderId="0" xfId="0" applyFont="1" applyFill="1" applyBorder="1" applyAlignment="1" applyProtection="1">
      <alignment vertical="center"/>
      <protection locked="0"/>
    </xf>
    <xf numFmtId="0" fontId="27" fillId="2" borderId="0" xfId="0" applyFont="1" applyFill="1" applyAlignment="1"/>
    <xf numFmtId="0" fontId="25" fillId="3" borderId="0" xfId="0" applyFont="1" applyFill="1" applyAlignment="1"/>
    <xf numFmtId="0" fontId="25" fillId="3" borderId="0" xfId="0" applyFont="1" applyFill="1" applyAlignment="1">
      <alignment horizontal="center"/>
    </xf>
    <xf numFmtId="0" fontId="9" fillId="3" borderId="0" xfId="0" applyFont="1" applyFill="1" applyAlignment="1">
      <alignment vertical="center"/>
    </xf>
    <xf numFmtId="0" fontId="21" fillId="3" borderId="0" xfId="0" applyFont="1" applyFill="1" applyAlignment="1">
      <alignment horizontal="right" vertical="center"/>
    </xf>
    <xf numFmtId="0" fontId="29" fillId="3" borderId="0" xfId="0" applyFont="1" applyFill="1" applyAlignment="1">
      <alignment vertical="center"/>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5" fontId="25" fillId="0" borderId="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locked="0"/>
    </xf>
    <xf numFmtId="0" fontId="25" fillId="0" borderId="11" xfId="0" applyFont="1" applyBorder="1" applyAlignment="1" applyProtection="1">
      <alignment vertical="center"/>
      <protection locked="0"/>
    </xf>
    <xf numFmtId="0" fontId="21" fillId="3" borderId="10" xfId="0" applyFont="1" applyFill="1" applyBorder="1" applyAlignment="1">
      <alignment vertical="center" wrapText="1"/>
    </xf>
    <xf numFmtId="0" fontId="21" fillId="3" borderId="0" xfId="0" applyFont="1" applyFill="1" applyBorder="1" applyAlignment="1">
      <alignment vertical="center" wrapText="1"/>
    </xf>
    <xf numFmtId="0" fontId="9" fillId="9" borderId="1" xfId="0" applyFont="1" applyFill="1" applyBorder="1" applyAlignment="1">
      <alignment horizontal="center" vertical="center"/>
    </xf>
    <xf numFmtId="0" fontId="27" fillId="2" borderId="0" xfId="0" applyFont="1" applyFill="1" applyAlignment="1" applyProtection="1">
      <alignment horizontal="center"/>
      <protection locked="0"/>
    </xf>
    <xf numFmtId="0" fontId="26" fillId="0" borderId="0" xfId="0" applyFont="1" applyFill="1" applyBorder="1" applyAlignment="1"/>
    <xf numFmtId="0" fontId="27" fillId="2" borderId="0" xfId="0" applyFont="1" applyFill="1" applyAlignment="1">
      <alignment horizont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Border="1" applyAlignment="1">
      <alignment vertical="center"/>
    </xf>
    <xf numFmtId="0" fontId="9" fillId="3" borderId="2" xfId="0" applyFont="1" applyFill="1" applyBorder="1" applyAlignment="1">
      <alignment horizontal="center" vertical="center"/>
    </xf>
    <xf numFmtId="0" fontId="25" fillId="0" borderId="1" xfId="0" applyFont="1" applyBorder="1" applyAlignment="1">
      <alignment horizontal="center" vertical="center"/>
    </xf>
    <xf numFmtId="0" fontId="25" fillId="5" borderId="1" xfId="0" applyFont="1" applyFill="1" applyBorder="1" applyAlignment="1" applyProtection="1">
      <alignment vertical="center"/>
      <protection locked="0"/>
    </xf>
    <xf numFmtId="0" fontId="25" fillId="5" borderId="11" xfId="0" applyFont="1" applyFill="1" applyBorder="1" applyAlignment="1" applyProtection="1">
      <alignment vertical="center"/>
      <protection locked="0"/>
    </xf>
    <xf numFmtId="165" fontId="25" fillId="0" borderId="11" xfId="0" applyNumberFormat="1" applyFont="1" applyBorder="1" applyAlignment="1" applyProtection="1">
      <alignment horizontal="center" vertical="center"/>
      <protection locked="0"/>
    </xf>
    <xf numFmtId="0" fontId="25" fillId="0" borderId="11" xfId="0" applyFont="1" applyBorder="1" applyAlignment="1" applyProtection="1">
      <alignment horizontal="center" vertical="center"/>
      <protection hidden="1"/>
    </xf>
    <xf numFmtId="0" fontId="25" fillId="5" borderId="3" xfId="0" applyFont="1" applyFill="1" applyBorder="1" applyAlignment="1"/>
    <xf numFmtId="0" fontId="25" fillId="5" borderId="6" xfId="0" applyFont="1" applyFill="1" applyBorder="1" applyAlignment="1"/>
    <xf numFmtId="0" fontId="25" fillId="5" borderId="8" xfId="0" applyFont="1" applyFill="1" applyBorder="1" applyAlignment="1"/>
    <xf numFmtId="0" fontId="25" fillId="5" borderId="0" xfId="0" applyFont="1" applyFill="1" applyBorder="1" applyAlignment="1"/>
    <xf numFmtId="0" fontId="25" fillId="0" borderId="8" xfId="0" applyFont="1" applyBorder="1" applyAlignment="1"/>
    <xf numFmtId="0" fontId="25" fillId="5" borderId="0" xfId="0" applyFont="1" applyFill="1" applyBorder="1" applyAlignment="1">
      <alignment horizontal="center"/>
    </xf>
    <xf numFmtId="0" fontId="24" fillId="0" borderId="0" xfId="0" applyFont="1" applyFill="1" applyBorder="1" applyAlignment="1" applyProtection="1">
      <protection locked="0"/>
    </xf>
    <xf numFmtId="0" fontId="25" fillId="5" borderId="4" xfId="0" applyFont="1" applyFill="1" applyBorder="1" applyAlignment="1"/>
    <xf numFmtId="0" fontId="25" fillId="5" borderId="9" xfId="0" applyFont="1" applyFill="1" applyBorder="1" applyAlignment="1"/>
    <xf numFmtId="0" fontId="25" fillId="5" borderId="9" xfId="0" applyFont="1" applyFill="1" applyBorder="1" applyAlignment="1">
      <alignment horizontal="center"/>
    </xf>
    <xf numFmtId="0" fontId="25" fillId="0" borderId="0" xfId="0" applyFont="1" applyBorder="1" applyAlignment="1">
      <alignment horizontal="center"/>
    </xf>
    <xf numFmtId="0" fontId="36" fillId="0" borderId="1" xfId="0" applyFont="1" applyBorder="1" applyAlignment="1">
      <alignment horizontal="center" vertical="top" wrapText="1"/>
    </xf>
    <xf numFmtId="0" fontId="36" fillId="0" borderId="11" xfId="0" applyFont="1" applyBorder="1" applyAlignment="1">
      <alignment horizontal="center" vertical="top" wrapText="1"/>
    </xf>
    <xf numFmtId="0" fontId="25" fillId="5" borderId="15" xfId="0" applyFont="1" applyFill="1"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38" fillId="9" borderId="1"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1" fillId="10" borderId="10" xfId="0" applyFont="1" applyFill="1" applyBorder="1" applyAlignment="1">
      <alignment horizontal="center" vertical="center" wrapText="1"/>
    </xf>
    <xf numFmtId="0" fontId="44" fillId="0" borderId="1" xfId="0" applyFont="1" applyBorder="1" applyAlignment="1"/>
    <xf numFmtId="0" fontId="44" fillId="0" borderId="1" xfId="0" applyFont="1" applyBorder="1" applyAlignment="1">
      <alignment horizontal="left" vertical="center" wrapText="1"/>
    </xf>
    <xf numFmtId="0" fontId="46" fillId="0" borderId="0" xfId="0" applyFont="1" applyBorder="1" applyAlignment="1">
      <alignment horizontal="left" vertical="center"/>
    </xf>
    <xf numFmtId="0" fontId="44" fillId="0" borderId="0" xfId="0" applyFont="1" applyBorder="1" applyAlignment="1">
      <alignment vertical="center"/>
    </xf>
    <xf numFmtId="0" fontId="46" fillId="0" borderId="0" xfId="0" applyFont="1" applyBorder="1" applyAlignment="1">
      <alignment vertical="top"/>
    </xf>
    <xf numFmtId="0" fontId="47" fillId="0" borderId="0" xfId="0" applyFont="1" applyAlignment="1"/>
    <xf numFmtId="0" fontId="45" fillId="8" borderId="1" xfId="0" applyFont="1" applyFill="1" applyBorder="1" applyAlignment="1">
      <alignment horizontal="center" vertical="center"/>
    </xf>
    <xf numFmtId="0" fontId="44" fillId="3" borderId="1" xfId="0" applyFont="1" applyFill="1" applyBorder="1" applyAlignment="1">
      <alignment horizontal="center" vertical="center"/>
    </xf>
    <xf numFmtId="0" fontId="49" fillId="0" borderId="2" xfId="0" applyFont="1" applyBorder="1" applyAlignment="1">
      <alignment horizontal="center" vertical="center"/>
    </xf>
    <xf numFmtId="0" fontId="47" fillId="0" borderId="0" xfId="0" applyFont="1" applyBorder="1" applyAlignment="1">
      <alignment horizontal="center" vertical="top"/>
    </xf>
    <xf numFmtId="0" fontId="44" fillId="0" borderId="0" xfId="0" applyFont="1" applyBorder="1" applyAlignment="1">
      <alignment horizontal="left" vertical="center" wrapText="1"/>
    </xf>
    <xf numFmtId="0" fontId="46" fillId="0" borderId="0" xfId="0" applyFont="1" applyBorder="1" applyAlignment="1">
      <alignment vertical="top" wrapText="1"/>
    </xf>
    <xf numFmtId="0" fontId="49" fillId="0" borderId="0" xfId="0" applyFont="1" applyBorder="1" applyAlignment="1">
      <alignment horizontal="center" vertical="center"/>
    </xf>
    <xf numFmtId="0" fontId="44" fillId="0" borderId="0" xfId="0" applyFont="1" applyBorder="1" applyAlignment="1">
      <alignment vertical="center" wrapText="1"/>
    </xf>
    <xf numFmtId="0" fontId="46" fillId="0" borderId="0" xfId="0" applyFont="1" applyBorder="1" applyAlignment="1">
      <alignment horizontal="center" vertical="top"/>
    </xf>
    <xf numFmtId="0" fontId="44" fillId="0" borderId="0" xfId="0" applyFont="1" applyBorder="1" applyAlignment="1">
      <alignment wrapText="1"/>
    </xf>
    <xf numFmtId="0" fontId="49" fillId="0" borderId="1" xfId="0" applyFont="1" applyBorder="1" applyAlignment="1">
      <alignment horizontal="center" vertical="center"/>
    </xf>
    <xf numFmtId="0" fontId="44" fillId="0" borderId="0" xfId="0" applyFont="1" applyBorder="1" applyAlignment="1"/>
    <xf numFmtId="0" fontId="47" fillId="0" borderId="0" xfId="0" applyFont="1" applyBorder="1" applyAlignment="1"/>
    <xf numFmtId="0" fontId="44" fillId="0" borderId="1" xfId="0" applyFont="1" applyBorder="1" applyAlignment="1">
      <alignment horizontal="justify" vertical="center" wrapText="1"/>
    </xf>
    <xf numFmtId="0" fontId="47" fillId="0" borderId="5" xfId="0" applyFont="1" applyBorder="1" applyAlignment="1">
      <alignment horizontal="center" vertical="top"/>
    </xf>
    <xf numFmtId="0" fontId="44" fillId="0" borderId="4" xfId="0" applyFont="1" applyBorder="1" applyAlignment="1">
      <alignment vertical="center"/>
    </xf>
    <xf numFmtId="0" fontId="47" fillId="0" borderId="1" xfId="0" applyFont="1" applyBorder="1" applyAlignment="1">
      <alignment horizontal="center" vertical="top"/>
    </xf>
    <xf numFmtId="0" fontId="44" fillId="0" borderId="2" xfId="0" applyFont="1" applyBorder="1" applyAlignment="1">
      <alignment vertical="center"/>
    </xf>
    <xf numFmtId="0" fontId="47" fillId="0" borderId="0" xfId="0" applyFont="1" applyAlignment="1">
      <alignment horizontal="center" vertical="top"/>
    </xf>
    <xf numFmtId="0" fontId="44" fillId="0" borderId="0" xfId="0" applyFont="1" applyAlignment="1">
      <alignment vertical="center"/>
    </xf>
    <xf numFmtId="0" fontId="47" fillId="0" borderId="1" xfId="0" applyFont="1" applyBorder="1" applyAlignment="1">
      <alignment wrapText="1"/>
    </xf>
    <xf numFmtId="0" fontId="47" fillId="0" borderId="1" xfId="0" applyFont="1" applyBorder="1" applyAlignment="1"/>
    <xf numFmtId="0" fontId="47" fillId="0" borderId="1" xfId="0" applyFont="1" applyBorder="1" applyAlignment="1">
      <alignment vertical="center" wrapText="1"/>
    </xf>
    <xf numFmtId="0" fontId="47" fillId="0" borderId="1" xfId="0" applyFont="1" applyBorder="1" applyAlignment="1">
      <alignment horizontal="left" vertical="center" wrapText="1"/>
    </xf>
    <xf numFmtId="0" fontId="47" fillId="0" borderId="1" xfId="0" applyFont="1" applyBorder="1" applyAlignment="1">
      <alignment vertical="center"/>
    </xf>
    <xf numFmtId="0" fontId="9" fillId="2" borderId="0" xfId="0" applyFont="1" applyFill="1" applyBorder="1" applyAlignment="1">
      <alignment vertical="center"/>
    </xf>
    <xf numFmtId="0" fontId="38" fillId="16" borderId="1" xfId="0" applyFont="1" applyFill="1" applyBorder="1" applyAlignment="1">
      <alignment horizontal="center" vertical="center" wrapText="1"/>
    </xf>
    <xf numFmtId="0" fontId="25" fillId="5" borderId="1" xfId="0" applyFont="1" applyFill="1" applyBorder="1" applyAlignment="1">
      <alignment horizontal="center"/>
    </xf>
    <xf numFmtId="0" fontId="7" fillId="17" borderId="0" xfId="0" applyFont="1" applyFill="1" applyBorder="1" applyAlignment="1">
      <alignment horizontal="left"/>
    </xf>
    <xf numFmtId="0" fontId="8" fillId="17" borderId="0" xfId="0" applyFont="1" applyFill="1" applyBorder="1" applyAlignment="1"/>
    <xf numFmtId="0" fontId="6" fillId="3" borderId="0" xfId="0" applyFont="1" applyFill="1" applyBorder="1" applyAlignment="1">
      <alignment horizontal="center" vertical="center" wrapText="1"/>
    </xf>
    <xf numFmtId="0" fontId="45" fillId="18" borderId="1" xfId="0" applyFont="1" applyFill="1" applyBorder="1" applyAlignment="1">
      <alignment horizontal="center" vertical="center"/>
    </xf>
    <xf numFmtId="1" fontId="50" fillId="0" borderId="2" xfId="0" applyNumberFormat="1" applyFont="1" applyBorder="1" applyAlignment="1" applyProtection="1">
      <alignment horizontal="center" vertical="center"/>
      <protection hidden="1"/>
    </xf>
    <xf numFmtId="164" fontId="30" fillId="0" borderId="1" xfId="0" applyNumberFormat="1" applyFont="1" applyBorder="1" applyAlignment="1" applyProtection="1">
      <alignment horizontal="center" vertical="center"/>
      <protection hidden="1"/>
    </xf>
    <xf numFmtId="164" fontId="30" fillId="0" borderId="2" xfId="0" applyNumberFormat="1" applyFont="1" applyBorder="1" applyAlignment="1" applyProtection="1">
      <alignment horizontal="center" vertical="center"/>
      <protection hidden="1"/>
    </xf>
    <xf numFmtId="164" fontId="30" fillId="0" borderId="11" xfId="0" applyNumberFormat="1" applyFont="1" applyBorder="1" applyAlignment="1" applyProtection="1">
      <alignment horizontal="center" vertical="center"/>
      <protection hidden="1"/>
    </xf>
    <xf numFmtId="164" fontId="30" fillId="0" borderId="3" xfId="0" applyNumberFormat="1" applyFont="1" applyBorder="1" applyAlignment="1" applyProtection="1">
      <alignment horizontal="center" vertical="center"/>
      <protection hidden="1"/>
    </xf>
    <xf numFmtId="0" fontId="27" fillId="2" borderId="0" xfId="0" applyFont="1" applyFill="1" applyAlignment="1" applyProtection="1"/>
    <xf numFmtId="0" fontId="26" fillId="2" borderId="0" xfId="0" applyFont="1" applyFill="1" applyAlignment="1" applyProtection="1"/>
    <xf numFmtId="0" fontId="28" fillId="2" borderId="0" xfId="0" applyFont="1" applyFill="1" applyAlignment="1" applyProtection="1">
      <alignment horizontal="right" vertical="center"/>
    </xf>
    <xf numFmtId="0" fontId="25" fillId="5" borderId="0" xfId="0" applyFont="1" applyFill="1" applyBorder="1" applyAlignment="1" applyProtection="1">
      <protection hidden="1"/>
    </xf>
    <xf numFmtId="0" fontId="25" fillId="5" borderId="6" xfId="0" applyFont="1" applyFill="1" applyBorder="1" applyAlignment="1" applyProtection="1"/>
    <xf numFmtId="0" fontId="25" fillId="5" borderId="6" xfId="0" applyFont="1" applyFill="1" applyBorder="1" applyAlignment="1" applyProtection="1">
      <alignment horizontal="center"/>
    </xf>
    <xf numFmtId="0" fontId="25" fillId="5" borderId="12" xfId="0" applyFont="1" applyFill="1" applyBorder="1" applyAlignment="1" applyProtection="1">
      <alignment horizontal="center"/>
    </xf>
    <xf numFmtId="0" fontId="25" fillId="5" borderId="0" xfId="0" applyFont="1" applyFill="1" applyBorder="1" applyAlignment="1" applyProtection="1"/>
    <xf numFmtId="0" fontId="25" fillId="0" borderId="0" xfId="0" applyFont="1" applyAlignment="1" applyProtection="1"/>
    <xf numFmtId="0" fontId="25" fillId="5" borderId="14" xfId="0" applyFont="1" applyFill="1" applyBorder="1" applyAlignment="1" applyProtection="1">
      <alignment horizontal="center"/>
    </xf>
    <xf numFmtId="0" fontId="25" fillId="0" borderId="0" xfId="0" applyFont="1" applyBorder="1" applyAlignment="1" applyProtection="1"/>
    <xf numFmtId="0" fontId="25" fillId="0" borderId="0" xfId="0" applyFont="1" applyAlignment="1" applyProtection="1">
      <alignment horizontal="center"/>
    </xf>
    <xf numFmtId="0" fontId="25" fillId="5" borderId="0" xfId="0" applyFont="1" applyFill="1" applyBorder="1" applyAlignment="1" applyProtection="1">
      <alignment horizontal="center"/>
    </xf>
    <xf numFmtId="0" fontId="24" fillId="0" borderId="0" xfId="0" applyFont="1" applyFill="1" applyBorder="1" applyAlignment="1" applyProtection="1"/>
    <xf numFmtId="49" fontId="55" fillId="0" borderId="22" xfId="0" applyNumberFormat="1" applyFont="1" applyBorder="1" applyAlignment="1" applyProtection="1">
      <alignment horizontal="center" vertical="center" wrapText="1"/>
    </xf>
    <xf numFmtId="0" fontId="55" fillId="0" borderId="22" xfId="0" applyFont="1" applyBorder="1" applyAlignment="1" applyProtection="1">
      <alignment horizontal="center" vertical="center" wrapText="1"/>
    </xf>
    <xf numFmtId="49" fontId="55" fillId="0" borderId="23" xfId="0" applyNumberFormat="1" applyFont="1" applyBorder="1" applyAlignment="1" applyProtection="1">
      <alignment horizontal="center" vertical="center" wrapText="1"/>
    </xf>
    <xf numFmtId="0" fontId="55" fillId="0" borderId="23" xfId="0" applyFont="1" applyBorder="1" applyAlignment="1" applyProtection="1">
      <alignment horizontal="center" vertical="center" wrapText="1"/>
    </xf>
    <xf numFmtId="0" fontId="0" fillId="0" borderId="1" xfId="0" applyBorder="1" applyAlignment="1">
      <alignment horizontal="center"/>
    </xf>
    <xf numFmtId="0" fontId="9" fillId="3" borderId="0" xfId="0" applyFont="1" applyFill="1" applyAlignment="1" applyProtection="1">
      <alignment vertical="center"/>
      <protection locked="0"/>
    </xf>
    <xf numFmtId="0" fontId="57" fillId="3" borderId="0" xfId="0" applyFont="1" applyFill="1" applyBorder="1" applyAlignment="1">
      <alignment horizontal="center"/>
    </xf>
    <xf numFmtId="0" fontId="7" fillId="19" borderId="2" xfId="0" applyFont="1" applyFill="1" applyBorder="1" applyAlignment="1"/>
    <xf numFmtId="0" fontId="8" fillId="19" borderId="10" xfId="0" applyFont="1" applyFill="1" applyBorder="1" applyAlignment="1"/>
    <xf numFmtId="0" fontId="57" fillId="19" borderId="7" xfId="0" applyFont="1" applyFill="1" applyBorder="1" applyAlignment="1">
      <alignment horizontal="center"/>
    </xf>
    <xf numFmtId="0" fontId="57" fillId="3" borderId="0" xfId="0" applyFont="1" applyFill="1" applyBorder="1" applyAlignment="1">
      <alignment horizontal="right"/>
    </xf>
    <xf numFmtId="0" fontId="57" fillId="19" borderId="7" xfId="0" applyFont="1" applyFill="1" applyBorder="1" applyAlignment="1">
      <alignment horizontal="right"/>
    </xf>
    <xf numFmtId="0" fontId="41" fillId="3" borderId="1" xfId="0" applyFont="1" applyFill="1" applyBorder="1" applyAlignment="1" applyProtection="1">
      <alignment horizontal="center" vertical="center"/>
      <protection hidden="1"/>
    </xf>
    <xf numFmtId="0" fontId="42" fillId="10" borderId="1" xfId="0" applyFont="1" applyFill="1" applyBorder="1" applyAlignment="1" applyProtection="1">
      <alignment horizontal="center" vertical="center"/>
      <protection hidden="1"/>
    </xf>
    <xf numFmtId="0" fontId="43" fillId="3" borderId="1" xfId="0" applyFont="1"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0" fontId="24" fillId="3" borderId="1" xfId="0" applyFont="1" applyFill="1" applyBorder="1" applyAlignment="1" applyProtection="1">
      <alignment horizontal="center" vertical="center"/>
      <protection hidden="1"/>
    </xf>
    <xf numFmtId="0" fontId="24" fillId="10" borderId="1" xfId="0" applyFont="1" applyFill="1" applyBorder="1" applyAlignment="1" applyProtection="1">
      <alignment horizontal="center" vertical="center"/>
      <protection hidden="1"/>
    </xf>
    <xf numFmtId="0" fontId="12" fillId="0" borderId="0" xfId="0" applyFont="1" applyBorder="1" applyAlignment="1" applyProtection="1">
      <protection hidden="1"/>
    </xf>
    <xf numFmtId="0" fontId="12" fillId="0" borderId="0" xfId="0" applyFont="1" applyBorder="1" applyAlignment="1" applyProtection="1">
      <alignment horizontal="center"/>
      <protection hidden="1"/>
    </xf>
    <xf numFmtId="0" fontId="1" fillId="0" borderId="0" xfId="0" applyFont="1" applyBorder="1" applyAlignment="1" applyProtection="1">
      <protection hidden="1"/>
    </xf>
    <xf numFmtId="0" fontId="1" fillId="0" borderId="0" xfId="0" applyFont="1" applyBorder="1" applyAlignment="1" applyProtection="1">
      <alignment horizontal="center"/>
      <protection hidden="1"/>
    </xf>
    <xf numFmtId="0" fontId="13" fillId="6" borderId="2" xfId="0" applyFont="1" applyFill="1" applyBorder="1" applyAlignment="1">
      <alignment horizontal="center" vertical="center" wrapText="1"/>
    </xf>
    <xf numFmtId="0" fontId="6" fillId="5" borderId="2" xfId="0" applyFont="1" applyFill="1" applyBorder="1" applyAlignment="1">
      <alignment horizontal="left"/>
    </xf>
    <xf numFmtId="0" fontId="19" fillId="3" borderId="0" xfId="0" applyFont="1" applyFill="1" applyBorder="1" applyAlignment="1" applyProtection="1">
      <alignment horizontal="left"/>
      <protection hidden="1"/>
    </xf>
    <xf numFmtId="0" fontId="9" fillId="3" borderId="0" xfId="0" applyFont="1" applyFill="1" applyBorder="1" applyAlignment="1" applyProtection="1">
      <alignment vertical="top"/>
      <protection hidden="1"/>
    </xf>
    <xf numFmtId="0" fontId="23" fillId="2" borderId="13" xfId="0" applyFont="1" applyFill="1" applyBorder="1" applyAlignment="1" applyProtection="1">
      <alignment horizontal="center" vertical="center" wrapText="1"/>
      <protection hidden="1"/>
    </xf>
    <xf numFmtId="0" fontId="9" fillId="3" borderId="10" xfId="0" applyFont="1" applyFill="1" applyBorder="1" applyAlignment="1">
      <alignment vertical="center" wrapText="1"/>
    </xf>
    <xf numFmtId="0" fontId="58" fillId="21" borderId="1" xfId="0" applyFont="1" applyFill="1" applyBorder="1" applyAlignment="1" applyProtection="1">
      <alignment horizontal="center" vertical="center"/>
      <protection hidden="1"/>
    </xf>
    <xf numFmtId="0" fontId="3" fillId="21" borderId="1" xfId="0" applyFont="1" applyFill="1" applyBorder="1" applyAlignment="1" applyProtection="1">
      <alignment horizontal="center" vertical="center"/>
      <protection hidden="1"/>
    </xf>
    <xf numFmtId="1" fontId="5" fillId="22" borderId="1" xfId="0" applyNumberFormat="1" applyFont="1" applyFill="1" applyBorder="1" applyAlignment="1" applyProtection="1">
      <alignment horizontal="center" vertical="center"/>
      <protection hidden="1"/>
    </xf>
    <xf numFmtId="0" fontId="9" fillId="24" borderId="1" xfId="0" applyFont="1" applyFill="1" applyBorder="1" applyAlignment="1">
      <alignment horizontal="center" vertical="center" wrapText="1"/>
    </xf>
    <xf numFmtId="0" fontId="60" fillId="24" borderId="1" xfId="0" applyFont="1" applyFill="1" applyBorder="1" applyAlignment="1">
      <alignment horizontal="center" vertical="center" wrapText="1"/>
    </xf>
    <xf numFmtId="0" fontId="63" fillId="11" borderId="1" xfId="0" applyFont="1" applyFill="1" applyBorder="1" applyAlignment="1">
      <alignment horizontal="center" vertical="center" wrapText="1"/>
    </xf>
    <xf numFmtId="0" fontId="54" fillId="2" borderId="16" xfId="0" applyFont="1" applyFill="1" applyBorder="1" applyAlignment="1" applyProtection="1">
      <alignment horizontal="center" vertical="center" wrapText="1"/>
    </xf>
    <xf numFmtId="0" fontId="54" fillId="2" borderId="20" xfId="0" applyFont="1" applyFill="1" applyBorder="1" applyAlignment="1" applyProtection="1">
      <alignment horizontal="center" vertical="center" wrapText="1"/>
    </xf>
    <xf numFmtId="0" fontId="54" fillId="2" borderId="18" xfId="0" applyFont="1" applyFill="1" applyBorder="1" applyAlignment="1" applyProtection="1">
      <alignment horizontal="center" vertical="center" wrapText="1"/>
    </xf>
    <xf numFmtId="0" fontId="53" fillId="12" borderId="16" xfId="0" applyFont="1" applyFill="1" applyBorder="1" applyAlignment="1" applyProtection="1">
      <alignment horizontal="center" vertical="center" wrapText="1"/>
    </xf>
    <xf numFmtId="0" fontId="53" fillId="12" borderId="20" xfId="0" applyFont="1" applyFill="1" applyBorder="1" applyAlignment="1" applyProtection="1">
      <alignment horizontal="center" vertical="center" wrapText="1"/>
    </xf>
    <xf numFmtId="0" fontId="53" fillId="12" borderId="18" xfId="0" applyFont="1" applyFill="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19" xfId="0" applyFont="1" applyBorder="1" applyAlignment="1" applyProtection="1">
      <alignment horizontal="center" vertical="center" wrapText="1"/>
    </xf>
    <xf numFmtId="0" fontId="53" fillId="10" borderId="16" xfId="0" applyFont="1" applyFill="1" applyBorder="1" applyAlignment="1" applyProtection="1">
      <alignment horizontal="center" vertical="center" wrapText="1"/>
    </xf>
    <xf numFmtId="0" fontId="53" fillId="10" borderId="20" xfId="0" applyFont="1" applyFill="1" applyBorder="1" applyAlignment="1" applyProtection="1">
      <alignment horizontal="center" vertical="center" wrapText="1"/>
    </xf>
    <xf numFmtId="0" fontId="53" fillId="10" borderId="18" xfId="0" applyFont="1" applyFill="1" applyBorder="1" applyAlignment="1" applyProtection="1">
      <alignment horizontal="center" vertical="center" wrapText="1"/>
    </xf>
    <xf numFmtId="0" fontId="32" fillId="0" borderId="27" xfId="0" applyFont="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25" xfId="0" applyFont="1" applyFill="1" applyBorder="1" applyAlignment="1" applyProtection="1">
      <alignment horizontal="center" vertical="center" wrapText="1"/>
    </xf>
    <xf numFmtId="0" fontId="14" fillId="2" borderId="26" xfId="0" applyFont="1" applyFill="1" applyBorder="1" applyAlignment="1" applyProtection="1">
      <alignment horizontal="center" vertical="center" wrapText="1"/>
    </xf>
    <xf numFmtId="0" fontId="53" fillId="12" borderId="24" xfId="0" applyFont="1" applyFill="1" applyBorder="1" applyAlignment="1" applyProtection="1">
      <alignment horizontal="center" vertical="center" wrapText="1"/>
    </xf>
    <xf numFmtId="0" fontId="53" fillId="12" borderId="25" xfId="0" applyFont="1" applyFill="1" applyBorder="1" applyAlignment="1" applyProtection="1">
      <alignment horizontal="center" vertical="center" wrapText="1"/>
    </xf>
    <xf numFmtId="0" fontId="53" fillId="12" borderId="26" xfId="0" applyFont="1" applyFill="1" applyBorder="1" applyAlignment="1" applyProtection="1">
      <alignment horizontal="center" vertical="center" wrapText="1"/>
    </xf>
    <xf numFmtId="0" fontId="53" fillId="10" borderId="24" xfId="0" applyFont="1" applyFill="1" applyBorder="1" applyAlignment="1" applyProtection="1">
      <alignment horizontal="center" vertical="center" wrapText="1"/>
    </xf>
    <xf numFmtId="0" fontId="53" fillId="10" borderId="25" xfId="0" applyFont="1" applyFill="1" applyBorder="1" applyAlignment="1" applyProtection="1">
      <alignment horizontal="center" vertical="center" wrapText="1"/>
    </xf>
    <xf numFmtId="0" fontId="53" fillId="10" borderId="26" xfId="0" applyFont="1" applyFill="1" applyBorder="1" applyAlignment="1" applyProtection="1">
      <alignment horizontal="center" vertical="center" wrapText="1"/>
    </xf>
    <xf numFmtId="0" fontId="39" fillId="20" borderId="12" xfId="0" applyFont="1" applyFill="1" applyBorder="1" applyAlignment="1">
      <alignment horizontal="center" vertical="center" wrapText="1"/>
    </xf>
    <xf numFmtId="0" fontId="39" fillId="20" borderId="15" xfId="0" applyFont="1" applyFill="1" applyBorder="1" applyAlignment="1">
      <alignment horizontal="center" vertical="center" wrapText="1"/>
    </xf>
    <xf numFmtId="0" fontId="27" fillId="23" borderId="11" xfId="0" applyFont="1" applyFill="1" applyBorder="1" applyAlignment="1">
      <alignment horizontal="center" vertical="center"/>
    </xf>
    <xf numFmtId="0" fontId="27" fillId="23" borderId="5" xfId="0" applyFont="1" applyFill="1" applyBorder="1" applyAlignment="1">
      <alignment horizontal="center" vertical="center"/>
    </xf>
    <xf numFmtId="0" fontId="27" fillId="23" borderId="11" xfId="0" applyFont="1" applyFill="1" applyBorder="1" applyAlignment="1">
      <alignment horizontal="center" vertical="center" wrapText="1"/>
    </xf>
    <xf numFmtId="0" fontId="27" fillId="23" borderId="5" xfId="0" applyFont="1" applyFill="1" applyBorder="1" applyAlignment="1">
      <alignment horizontal="center" vertical="center" wrapText="1"/>
    </xf>
    <xf numFmtId="0" fontId="27" fillId="23" borderId="3" xfId="0" applyFont="1" applyFill="1" applyBorder="1" applyAlignment="1">
      <alignment horizontal="center" vertical="center"/>
    </xf>
    <xf numFmtId="0" fontId="32" fillId="0" borderId="17" xfId="0" applyFont="1" applyBorder="1" applyAlignment="1" applyProtection="1">
      <alignment horizontal="center" vertical="center" wrapText="1"/>
    </xf>
    <xf numFmtId="0" fontId="32" fillId="0" borderId="23" xfId="0" applyFont="1" applyBorder="1" applyAlignment="1" applyProtection="1">
      <alignment horizontal="center" vertical="center" wrapText="1"/>
    </xf>
    <xf numFmtId="0" fontId="25" fillId="0" borderId="0" xfId="0" applyFont="1" applyFill="1" applyBorder="1" applyAlignment="1" applyProtection="1">
      <alignment horizontal="center"/>
    </xf>
    <xf numFmtId="0" fontId="31" fillId="0" borderId="16" xfId="0" applyFont="1" applyBorder="1" applyAlignment="1" applyProtection="1">
      <alignment horizontal="center" vertical="top" wrapText="1"/>
    </xf>
    <xf numFmtId="0" fontId="31" fillId="0" borderId="20" xfId="0" applyFont="1" applyBorder="1" applyAlignment="1" applyProtection="1">
      <alignment horizontal="center" vertical="top" wrapText="1"/>
    </xf>
    <xf numFmtId="0" fontId="31" fillId="0" borderId="18" xfId="0" applyFont="1" applyBorder="1" applyAlignment="1" applyProtection="1">
      <alignment horizontal="center" vertical="top" wrapText="1"/>
    </xf>
    <xf numFmtId="0" fontId="33" fillId="0" borderId="31" xfId="0" applyFont="1" applyBorder="1" applyAlignment="1" applyProtection="1">
      <alignment horizontal="left" vertical="center" wrapText="1" indent="1"/>
    </xf>
    <xf numFmtId="0" fontId="33" fillId="0" borderId="32" xfId="0" applyFont="1" applyBorder="1" applyAlignment="1" applyProtection="1">
      <alignment horizontal="left" vertical="center" wrapText="1" indent="1"/>
    </xf>
    <xf numFmtId="0" fontId="33" fillId="0" borderId="33" xfId="0" applyFont="1" applyBorder="1" applyAlignment="1" applyProtection="1">
      <alignment horizontal="left" vertical="center" wrapText="1" indent="1"/>
    </xf>
    <xf numFmtId="0" fontId="33" fillId="0" borderId="28" xfId="0" applyFont="1" applyBorder="1" applyAlignment="1" applyProtection="1">
      <alignment horizontal="right" vertical="center" wrapText="1" indent="1"/>
    </xf>
    <xf numFmtId="0" fontId="33" fillId="0" borderId="29" xfId="0" applyFont="1" applyBorder="1" applyAlignment="1" applyProtection="1">
      <alignment horizontal="right" vertical="center" wrapText="1" indent="1"/>
    </xf>
    <xf numFmtId="0" fontId="33" fillId="0" borderId="30" xfId="0" applyFont="1" applyBorder="1" applyAlignment="1" applyProtection="1">
      <alignment horizontal="right" vertical="center" wrapText="1" indent="1"/>
    </xf>
    <xf numFmtId="0" fontId="25" fillId="5" borderId="1" xfId="0" applyFont="1" applyFill="1" applyBorder="1" applyAlignment="1">
      <alignment horizontal="center"/>
    </xf>
    <xf numFmtId="0" fontId="53" fillId="8" borderId="16" xfId="0" applyFont="1" applyFill="1" applyBorder="1" applyAlignment="1" applyProtection="1">
      <alignment horizontal="center" vertical="center" wrapText="1"/>
    </xf>
    <xf numFmtId="0" fontId="53" fillId="8" borderId="20" xfId="0" applyFont="1" applyFill="1" applyBorder="1" applyAlignment="1" applyProtection="1">
      <alignment horizontal="center" vertical="center" wrapText="1"/>
    </xf>
    <xf numFmtId="0" fontId="53" fillId="8" borderId="18" xfId="0" applyFont="1" applyFill="1" applyBorder="1" applyAlignment="1" applyProtection="1">
      <alignment horizontal="center" vertical="center" wrapText="1"/>
    </xf>
    <xf numFmtId="0" fontId="53" fillId="15" borderId="16" xfId="0" applyFont="1" applyFill="1" applyBorder="1" applyAlignment="1" applyProtection="1">
      <alignment horizontal="center" vertical="center" wrapText="1"/>
    </xf>
    <xf numFmtId="0" fontId="53" fillId="15" borderId="20" xfId="0" applyFont="1" applyFill="1" applyBorder="1" applyAlignment="1" applyProtection="1">
      <alignment horizontal="center" vertical="center" wrapText="1"/>
    </xf>
    <xf numFmtId="0" fontId="53" fillId="15" borderId="18" xfId="0" applyFont="1" applyFill="1" applyBorder="1" applyAlignment="1" applyProtection="1">
      <alignment horizontal="center" vertical="center" wrapText="1"/>
    </xf>
    <xf numFmtId="0" fontId="53" fillId="14" borderId="16" xfId="0" applyFont="1" applyFill="1" applyBorder="1" applyAlignment="1" applyProtection="1">
      <alignment horizontal="center" vertical="center" wrapText="1"/>
    </xf>
    <xf numFmtId="0" fontId="53" fillId="14" borderId="20" xfId="0" applyFont="1" applyFill="1" applyBorder="1" applyAlignment="1" applyProtection="1">
      <alignment horizontal="center" vertical="center" wrapText="1"/>
    </xf>
    <xf numFmtId="0" fontId="53" fillId="14" borderId="18" xfId="0" applyFont="1" applyFill="1" applyBorder="1" applyAlignment="1" applyProtection="1">
      <alignment horizontal="center" vertical="center" wrapText="1"/>
    </xf>
    <xf numFmtId="0" fontId="53" fillId="14" borderId="24" xfId="0" applyFont="1" applyFill="1" applyBorder="1" applyAlignment="1" applyProtection="1">
      <alignment horizontal="center" vertical="center" wrapText="1"/>
    </xf>
    <xf numFmtId="0" fontId="53" fillId="14" borderId="25" xfId="0" applyFont="1" applyFill="1" applyBorder="1" applyAlignment="1" applyProtection="1">
      <alignment horizontal="center" vertical="center" wrapText="1"/>
    </xf>
    <xf numFmtId="0" fontId="53" fillId="14" borderId="26" xfId="0" applyFont="1" applyFill="1" applyBorder="1" applyAlignment="1" applyProtection="1">
      <alignment horizontal="center" vertical="center" wrapText="1"/>
    </xf>
    <xf numFmtId="0" fontId="53" fillId="15" borderId="24" xfId="0" applyFont="1" applyFill="1" applyBorder="1" applyAlignment="1" applyProtection="1">
      <alignment horizontal="center" vertical="center" wrapText="1"/>
    </xf>
    <xf numFmtId="0" fontId="53" fillId="15" borderId="25" xfId="0" applyFont="1" applyFill="1" applyBorder="1" applyAlignment="1" applyProtection="1">
      <alignment horizontal="center" vertical="center" wrapText="1"/>
    </xf>
    <xf numFmtId="0" fontId="53" fillId="15" borderId="26" xfId="0" applyFont="1" applyFill="1" applyBorder="1" applyAlignment="1" applyProtection="1">
      <alignment horizontal="center" vertical="center" wrapText="1"/>
    </xf>
    <xf numFmtId="0" fontId="53" fillId="8" borderId="24" xfId="0" applyFont="1" applyFill="1" applyBorder="1" applyAlignment="1" applyProtection="1">
      <alignment horizontal="center" vertical="center" wrapText="1"/>
    </xf>
    <xf numFmtId="0" fontId="53" fillId="8" borderId="25" xfId="0" applyFont="1" applyFill="1" applyBorder="1" applyAlignment="1" applyProtection="1">
      <alignment horizontal="center" vertical="center" wrapText="1"/>
    </xf>
    <xf numFmtId="0" fontId="53" fillId="8" borderId="26" xfId="0" applyFont="1" applyFill="1" applyBorder="1" applyAlignment="1" applyProtection="1">
      <alignment horizontal="center" vertical="center" wrapText="1"/>
    </xf>
    <xf numFmtId="0" fontId="52" fillId="0" borderId="16" xfId="0" applyFont="1" applyBorder="1" applyAlignment="1" applyProtection="1">
      <alignment horizontal="left" vertical="center" wrapText="1"/>
    </xf>
    <xf numFmtId="0" fontId="52" fillId="0" borderId="20"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53" fillId="13" borderId="16" xfId="0" applyFont="1" applyFill="1" applyBorder="1" applyAlignment="1" applyProtection="1">
      <alignment horizontal="center" vertical="center" wrapText="1"/>
    </xf>
    <xf numFmtId="0" fontId="53" fillId="13" borderId="20" xfId="0" applyFont="1" applyFill="1" applyBorder="1" applyAlignment="1" applyProtection="1">
      <alignment horizontal="center" vertical="center" wrapText="1"/>
    </xf>
    <xf numFmtId="0" fontId="53" fillId="13" borderId="18" xfId="0" applyFont="1" applyFill="1" applyBorder="1" applyAlignment="1" applyProtection="1">
      <alignment horizontal="center" vertical="center" wrapText="1"/>
    </xf>
    <xf numFmtId="0" fontId="34" fillId="0" borderId="16" xfId="0" applyFont="1" applyBorder="1" applyAlignment="1" applyProtection="1">
      <alignment horizontal="left" vertical="center" wrapText="1"/>
    </xf>
    <xf numFmtId="0" fontId="34" fillId="0" borderId="20" xfId="0" applyFont="1" applyBorder="1" applyAlignment="1" applyProtection="1">
      <alignment horizontal="left" vertical="center" wrapText="1"/>
    </xf>
    <xf numFmtId="0" fontId="34" fillId="0" borderId="18" xfId="0" applyFont="1" applyBorder="1" applyAlignment="1" applyProtection="1">
      <alignment horizontal="left" vertical="center" wrapText="1"/>
    </xf>
    <xf numFmtId="0" fontId="53" fillId="13" borderId="24" xfId="0" applyFont="1" applyFill="1" applyBorder="1" applyAlignment="1" applyProtection="1">
      <alignment horizontal="center" vertical="center" wrapText="1"/>
    </xf>
    <xf numFmtId="0" fontId="53" fillId="13" borderId="25" xfId="0" applyFont="1" applyFill="1" applyBorder="1" applyAlignment="1" applyProtection="1">
      <alignment horizontal="center" vertical="center" wrapText="1"/>
    </xf>
    <xf numFmtId="0" fontId="53" fillId="13" borderId="26" xfId="0" applyFont="1" applyFill="1" applyBorder="1" applyAlignment="1" applyProtection="1">
      <alignment horizontal="center" vertical="center" wrapText="1"/>
    </xf>
    <xf numFmtId="0" fontId="18" fillId="5" borderId="0" xfId="0" applyFont="1" applyFill="1" applyAlignment="1">
      <alignment horizontal="center" vertical="center"/>
    </xf>
    <xf numFmtId="0" fontId="8" fillId="2" borderId="3" xfId="0" applyFont="1" applyFill="1" applyBorder="1" applyAlignment="1">
      <alignment horizontal="left"/>
    </xf>
    <xf numFmtId="0" fontId="8" fillId="2" borderId="6" xfId="0" applyFont="1" applyFill="1" applyBorder="1" applyAlignment="1">
      <alignment horizontal="left"/>
    </xf>
    <xf numFmtId="0" fontId="8" fillId="2" borderId="8" xfId="0" applyFont="1" applyFill="1" applyBorder="1" applyAlignment="1">
      <alignment horizontal="left"/>
    </xf>
    <xf numFmtId="0" fontId="8" fillId="2" borderId="0" xfId="0" applyFont="1" applyFill="1" applyBorder="1" applyAlignment="1">
      <alignment horizontal="left"/>
    </xf>
    <xf numFmtId="0" fontId="1" fillId="5" borderId="2" xfId="0" applyFont="1" applyFill="1" applyBorder="1" applyAlignment="1">
      <alignment horizontal="left"/>
    </xf>
    <xf numFmtId="0" fontId="1" fillId="5" borderId="7" xfId="0" applyFont="1" applyFill="1" applyBorder="1" applyAlignment="1">
      <alignment horizontal="left"/>
    </xf>
    <xf numFmtId="165" fontId="6" fillId="5" borderId="2" xfId="0" applyNumberFormat="1" applyFont="1" applyFill="1" applyBorder="1" applyAlignment="1">
      <alignment horizontal="left"/>
    </xf>
    <xf numFmtId="165" fontId="6" fillId="5" borderId="7" xfId="0" applyNumberFormat="1" applyFont="1" applyFill="1" applyBorder="1" applyAlignment="1">
      <alignment horizontal="left"/>
    </xf>
    <xf numFmtId="0" fontId="23" fillId="2" borderId="1" xfId="0" applyFont="1" applyFill="1" applyBorder="1" applyAlignment="1">
      <alignment horizontal="center" vertical="center" textRotation="90"/>
    </xf>
    <xf numFmtId="0" fontId="9" fillId="2" borderId="0"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8" fillId="2" borderId="4" xfId="0" applyFont="1" applyFill="1" applyBorder="1" applyAlignment="1">
      <alignment horizontal="left"/>
    </xf>
    <xf numFmtId="0" fontId="8" fillId="2" borderId="9" xfId="0" applyFont="1" applyFill="1" applyBorder="1" applyAlignment="1">
      <alignment horizontal="left"/>
    </xf>
    <xf numFmtId="0" fontId="23" fillId="2" borderId="12" xfId="0" applyFont="1" applyFill="1" applyBorder="1" applyAlignment="1">
      <alignment horizontal="center" vertical="center" textRotation="90"/>
    </xf>
    <xf numFmtId="0" fontId="23" fillId="2" borderId="14" xfId="0" applyFont="1" applyFill="1" applyBorder="1" applyAlignment="1">
      <alignment horizontal="center" vertical="center" textRotation="90"/>
    </xf>
    <xf numFmtId="0" fontId="23" fillId="2" borderId="15" xfId="0" applyFont="1" applyFill="1" applyBorder="1" applyAlignment="1">
      <alignment horizontal="center" vertical="center" textRotation="90"/>
    </xf>
    <xf numFmtId="0" fontId="20" fillId="3" borderId="0" xfId="0" applyFont="1" applyFill="1" applyBorder="1" applyAlignment="1" applyProtection="1">
      <alignment horizontal="center" vertical="center"/>
      <protection hidden="1"/>
    </xf>
    <xf numFmtId="0" fontId="9" fillId="3" borderId="0" xfId="0" applyFont="1" applyFill="1" applyBorder="1" applyAlignment="1">
      <alignment horizontal="left" wrapText="1"/>
    </xf>
    <xf numFmtId="0" fontId="5" fillId="3" borderId="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1" fillId="3" borderId="2" xfId="0" applyFont="1" applyFill="1" applyBorder="1" applyAlignment="1" applyProtection="1">
      <alignment horizontal="left" vertical="center" wrapText="1" indent="1"/>
      <protection hidden="1"/>
    </xf>
    <xf numFmtId="0" fontId="21" fillId="3" borderId="7" xfId="0" applyFont="1" applyFill="1" applyBorder="1" applyAlignment="1" applyProtection="1">
      <alignment horizontal="left" vertical="center" wrapText="1" indent="1"/>
      <protection hidden="1"/>
    </xf>
    <xf numFmtId="0" fontId="13" fillId="6" borderId="11" xfId="0" applyFont="1" applyFill="1" applyBorder="1" applyAlignment="1">
      <alignment horizontal="center" vertical="center"/>
    </xf>
    <xf numFmtId="0" fontId="6" fillId="5" borderId="2" xfId="0" applyFont="1" applyFill="1" applyBorder="1" applyAlignment="1">
      <alignment horizontal="left"/>
    </xf>
    <xf numFmtId="0" fontId="6" fillId="5" borderId="7" xfId="0" applyFont="1" applyFill="1" applyBorder="1" applyAlignment="1">
      <alignment horizontal="left"/>
    </xf>
    <xf numFmtId="0" fontId="6" fillId="5" borderId="2" xfId="0" applyNumberFormat="1" applyFont="1" applyFill="1" applyBorder="1" applyAlignment="1" applyProtection="1">
      <alignment horizontal="left"/>
      <protection locked="0"/>
    </xf>
    <xf numFmtId="0" fontId="6" fillId="5" borderId="7" xfId="0" applyNumberFormat="1" applyFont="1" applyFill="1" applyBorder="1" applyAlignment="1" applyProtection="1">
      <alignment horizontal="left"/>
      <protection locked="0"/>
    </xf>
    <xf numFmtId="0" fontId="46" fillId="0" borderId="0" xfId="0" applyFont="1" applyBorder="1" applyAlignment="1">
      <alignment horizontal="center" vertical="top"/>
    </xf>
    <xf numFmtId="0" fontId="48" fillId="3" borderId="3" xfId="0" applyFont="1" applyFill="1" applyBorder="1" applyAlignment="1">
      <alignment horizontal="center" vertical="center" wrapText="1"/>
    </xf>
    <xf numFmtId="0" fontId="48" fillId="3" borderId="4"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11"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2" borderId="0" xfId="0" applyFont="1" applyFill="1" applyAlignment="1">
      <alignment horizontal="center" vertical="center"/>
    </xf>
    <xf numFmtId="0" fontId="10" fillId="3" borderId="0" xfId="0" applyFont="1" applyFill="1" applyBorder="1" applyAlignment="1">
      <alignment horizontal="center" vertical="center" wrapText="1"/>
    </xf>
    <xf numFmtId="0" fontId="10" fillId="3" borderId="0" xfId="0" applyFont="1" applyFill="1" applyBorder="1" applyAlignment="1">
      <alignment vertical="center" wrapText="1"/>
    </xf>
    <xf numFmtId="0" fontId="56" fillId="0" borderId="10" xfId="0" applyFont="1" applyBorder="1" applyAlignment="1">
      <alignment horizontal="center"/>
    </xf>
    <xf numFmtId="0" fontId="56" fillId="0" borderId="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005400"/>
      <color rgb="FF003300"/>
      <color rgb="FF006600"/>
      <color rgb="FF00CC66"/>
      <color rgb="FFFFFF93"/>
      <color rgb="FF71FFB8"/>
      <color rgb="FFFFE6CD"/>
      <color rgb="FF1576EB"/>
      <color rgb="FF99CCFF"/>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PELAPORAN'!$B$29</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1</c:v>
                </c:pt>
                <c:pt idx="1">
                  <c:v>1</c:v>
                </c:pt>
                <c:pt idx="2">
                  <c:v>10</c:v>
                </c:pt>
                <c:pt idx="3">
                  <c:v>10</c:v>
                </c:pt>
                <c:pt idx="4">
                  <c:v>29</c:v>
                </c:pt>
                <c:pt idx="5">
                  <c:v>9</c:v>
                </c:pt>
              </c:numCache>
            </c:numRef>
          </c:val>
        </c:ser>
        <c:dLbls/>
        <c:axId val="44937216"/>
        <c:axId val="44938752"/>
      </c:barChart>
      <c:catAx>
        <c:axId val="4493721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4938752"/>
        <c:crosses val="autoZero"/>
        <c:lblAlgn val="ctr"/>
        <c:lblOffset val="100"/>
        <c:tickLblSkip val="1"/>
        <c:tickMarkSkip val="1"/>
      </c:catAx>
      <c:valAx>
        <c:axId val="4493875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493721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PELAPORAN'!$B$101</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PELAPORAN'!$C$100:$H$100</c:f>
              <c:strCache>
                <c:ptCount val="6"/>
                <c:pt idx="0">
                  <c:v>TP 1</c:v>
                </c:pt>
                <c:pt idx="1">
                  <c:v>TP 2</c:v>
                </c:pt>
                <c:pt idx="2">
                  <c:v> TP 3</c:v>
                </c:pt>
                <c:pt idx="3">
                  <c:v>TP 4</c:v>
                </c:pt>
                <c:pt idx="4">
                  <c:v>TP  5</c:v>
                </c:pt>
                <c:pt idx="5">
                  <c:v>TP 6</c:v>
                </c:pt>
              </c:strCache>
            </c:strRef>
          </c:cat>
          <c:val>
            <c:numRef>
              <c:f>'GRAF PELAPORAN'!$C$101:$H$101</c:f>
              <c:numCache>
                <c:formatCode>General</c:formatCode>
                <c:ptCount val="6"/>
                <c:pt idx="0">
                  <c:v>2</c:v>
                </c:pt>
                <c:pt idx="1">
                  <c:v>0</c:v>
                </c:pt>
                <c:pt idx="2">
                  <c:v>9</c:v>
                </c:pt>
                <c:pt idx="3">
                  <c:v>11</c:v>
                </c:pt>
                <c:pt idx="4">
                  <c:v>30</c:v>
                </c:pt>
                <c:pt idx="5">
                  <c:v>8</c:v>
                </c:pt>
              </c:numCache>
            </c:numRef>
          </c:val>
        </c:ser>
        <c:dLbls/>
        <c:axId val="45652992"/>
        <c:axId val="45658880"/>
      </c:barChart>
      <c:catAx>
        <c:axId val="4565299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58880"/>
        <c:crosses val="autoZero"/>
        <c:lblAlgn val="ctr"/>
        <c:lblOffset val="100"/>
        <c:tickLblSkip val="1"/>
        <c:tickMarkSkip val="1"/>
      </c:catAx>
      <c:valAx>
        <c:axId val="4565888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5299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PELAPORAN'!$J$101</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PELAPORAN'!$K$100:$P$100</c:f>
              <c:strCache>
                <c:ptCount val="6"/>
                <c:pt idx="0">
                  <c:v>TP 1</c:v>
                </c:pt>
                <c:pt idx="1">
                  <c:v>TP 2</c:v>
                </c:pt>
                <c:pt idx="2">
                  <c:v> TP 3</c:v>
                </c:pt>
                <c:pt idx="3">
                  <c:v>TP 4</c:v>
                </c:pt>
                <c:pt idx="4">
                  <c:v>TP  5</c:v>
                </c:pt>
                <c:pt idx="5">
                  <c:v>TP 6</c:v>
                </c:pt>
              </c:strCache>
            </c:strRef>
          </c:cat>
          <c:val>
            <c:numRef>
              <c:f>'GRAF PELAPORAN'!$K$101:$P$101</c:f>
              <c:numCache>
                <c:formatCode>General</c:formatCode>
                <c:ptCount val="6"/>
                <c:pt idx="0">
                  <c:v>2</c:v>
                </c:pt>
                <c:pt idx="1">
                  <c:v>0</c:v>
                </c:pt>
                <c:pt idx="2">
                  <c:v>1</c:v>
                </c:pt>
                <c:pt idx="3">
                  <c:v>19</c:v>
                </c:pt>
                <c:pt idx="4">
                  <c:v>29</c:v>
                </c:pt>
                <c:pt idx="5">
                  <c:v>9</c:v>
                </c:pt>
              </c:numCache>
            </c:numRef>
          </c:val>
        </c:ser>
        <c:dLbls/>
        <c:axId val="45563904"/>
        <c:axId val="45565440"/>
      </c:barChart>
      <c:catAx>
        <c:axId val="4556390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565440"/>
        <c:crosses val="autoZero"/>
        <c:lblAlgn val="ctr"/>
        <c:lblOffset val="100"/>
        <c:tickLblSkip val="1"/>
        <c:tickMarkSkip val="1"/>
      </c:catAx>
      <c:valAx>
        <c:axId val="4556544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56390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601536"/>
        <c:axId val="45603072"/>
      </c:barChart>
      <c:catAx>
        <c:axId val="4560153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03072"/>
        <c:crosses val="autoZero"/>
        <c:lblAlgn val="ctr"/>
        <c:lblOffset val="100"/>
        <c:tickLblSkip val="1"/>
        <c:tickMarkSkip val="1"/>
      </c:catAx>
      <c:valAx>
        <c:axId val="4560307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0153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PELAPORAN'!$B$10</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3</c:v>
                </c:pt>
                <c:pt idx="1">
                  <c:v>1</c:v>
                </c:pt>
                <c:pt idx="2">
                  <c:v>0</c:v>
                </c:pt>
                <c:pt idx="3">
                  <c:v>1</c:v>
                </c:pt>
                <c:pt idx="4">
                  <c:v>8</c:v>
                </c:pt>
                <c:pt idx="5">
                  <c:v>47</c:v>
                </c:pt>
              </c:numCache>
            </c:numRef>
          </c:val>
        </c:ser>
        <c:dLbls/>
        <c:axId val="45696512"/>
        <c:axId val="45698048"/>
      </c:barChart>
      <c:catAx>
        <c:axId val="45696512"/>
        <c:scaling>
          <c:orientation val="minMax"/>
        </c:scaling>
        <c:axPos val="b"/>
        <c:majorTickMark val="none"/>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98048"/>
        <c:crosses val="autoZero"/>
        <c:lblAlgn val="ctr"/>
        <c:lblOffset val="100"/>
        <c:tickLblSkip val="1"/>
        <c:tickMarkSkip val="1"/>
      </c:catAx>
      <c:valAx>
        <c:axId val="45698048"/>
        <c:scaling>
          <c:orientation val="minMax"/>
          <c:max val="60"/>
        </c:scaling>
        <c:axPos val="l"/>
        <c:numFmt formatCode="General" sourceLinked="1"/>
        <c:majorTickMark val="none"/>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9651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828352"/>
        <c:axId val="45834240"/>
      </c:barChart>
      <c:catAx>
        <c:axId val="4582835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834240"/>
        <c:crosses val="autoZero"/>
        <c:lblAlgn val="ctr"/>
        <c:lblOffset val="100"/>
        <c:tickLblSkip val="1"/>
        <c:tickMarkSkip val="1"/>
      </c:catAx>
      <c:valAx>
        <c:axId val="4583424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82835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747200"/>
        <c:axId val="45761280"/>
      </c:barChart>
      <c:catAx>
        <c:axId val="4574720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761280"/>
        <c:crosses val="autoZero"/>
        <c:lblAlgn val="ctr"/>
        <c:lblOffset val="100"/>
        <c:tickLblSkip val="1"/>
        <c:tickMarkSkip val="1"/>
      </c:catAx>
      <c:valAx>
        <c:axId val="4576128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74720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780992"/>
        <c:axId val="45782528"/>
      </c:barChart>
      <c:catAx>
        <c:axId val="4578099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782528"/>
        <c:crosses val="autoZero"/>
        <c:lblAlgn val="ctr"/>
        <c:lblOffset val="100"/>
        <c:tickLblSkip val="1"/>
        <c:tickMarkSkip val="1"/>
      </c:catAx>
      <c:valAx>
        <c:axId val="4578252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78099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802240"/>
        <c:axId val="45803776"/>
      </c:barChart>
      <c:catAx>
        <c:axId val="4580224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803776"/>
        <c:crosses val="autoZero"/>
        <c:lblAlgn val="ctr"/>
        <c:lblOffset val="100"/>
        <c:tickLblSkip val="1"/>
        <c:tickMarkSkip val="1"/>
      </c:catAx>
      <c:valAx>
        <c:axId val="4580377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80224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909504"/>
        <c:axId val="45911040"/>
      </c:barChart>
      <c:catAx>
        <c:axId val="4590950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11040"/>
        <c:crosses val="autoZero"/>
        <c:lblAlgn val="ctr"/>
        <c:lblOffset val="100"/>
        <c:tickLblSkip val="1"/>
        <c:tickMarkSkip val="1"/>
      </c:catAx>
      <c:valAx>
        <c:axId val="4591104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0950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6024960"/>
        <c:axId val="46034944"/>
      </c:barChart>
      <c:catAx>
        <c:axId val="4602496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34944"/>
        <c:crosses val="autoZero"/>
        <c:lblAlgn val="ctr"/>
        <c:lblOffset val="100"/>
        <c:tickLblSkip val="1"/>
        <c:tickMarkSkip val="1"/>
      </c:catAx>
      <c:valAx>
        <c:axId val="46034944"/>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2496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PELAPORAN'!$J$10</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1</c:v>
                </c:pt>
                <c:pt idx="1">
                  <c:v>2</c:v>
                </c:pt>
                <c:pt idx="2">
                  <c:v>11</c:v>
                </c:pt>
                <c:pt idx="3">
                  <c:v>29</c:v>
                </c:pt>
                <c:pt idx="4">
                  <c:v>8</c:v>
                </c:pt>
                <c:pt idx="5">
                  <c:v>9</c:v>
                </c:pt>
              </c:numCache>
            </c:numRef>
          </c:val>
        </c:ser>
        <c:dLbls/>
        <c:axId val="45302528"/>
        <c:axId val="45304064"/>
      </c:barChart>
      <c:catAx>
        <c:axId val="45302528"/>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04064"/>
        <c:crosses val="autoZero"/>
        <c:lblAlgn val="ctr"/>
        <c:lblOffset val="100"/>
        <c:tickLblSkip val="1"/>
        <c:tickMarkSkip val="1"/>
      </c:catAx>
      <c:valAx>
        <c:axId val="45304064"/>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02528"/>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6046208"/>
        <c:axId val="46060288"/>
      </c:barChart>
      <c:catAx>
        <c:axId val="46046208"/>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60288"/>
        <c:crosses val="autoZero"/>
        <c:lblAlgn val="ctr"/>
        <c:lblOffset val="100"/>
        <c:tickLblSkip val="1"/>
        <c:tickMarkSkip val="1"/>
      </c:catAx>
      <c:valAx>
        <c:axId val="4606028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46208"/>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957504"/>
        <c:axId val="45959040"/>
      </c:barChart>
      <c:catAx>
        <c:axId val="4595750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59040"/>
        <c:crosses val="autoZero"/>
        <c:lblAlgn val="ctr"/>
        <c:lblOffset val="100"/>
        <c:tickLblSkip val="1"/>
        <c:tickMarkSkip val="1"/>
      </c:catAx>
      <c:valAx>
        <c:axId val="4595904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5750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5995136"/>
        <c:axId val="45996672"/>
      </c:barChart>
      <c:catAx>
        <c:axId val="4599513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96672"/>
        <c:crosses val="autoZero"/>
        <c:lblAlgn val="ctr"/>
        <c:lblOffset val="100"/>
        <c:tickLblSkip val="1"/>
        <c:tickMarkSkip val="1"/>
      </c:catAx>
      <c:valAx>
        <c:axId val="4599667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99513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6159744"/>
        <c:axId val="46161280"/>
      </c:barChart>
      <c:catAx>
        <c:axId val="4615974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161280"/>
        <c:crosses val="autoZero"/>
        <c:lblAlgn val="ctr"/>
        <c:lblOffset val="100"/>
        <c:tickLblSkip val="1"/>
        <c:tickMarkSkip val="1"/>
      </c:catAx>
      <c:valAx>
        <c:axId val="46161280"/>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15974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PELAPORAN'!$B$118</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PELAPORAN'!$C$117:$H$117</c:f>
              <c:strCache>
                <c:ptCount val="6"/>
                <c:pt idx="0">
                  <c:v>TP 1</c:v>
                </c:pt>
                <c:pt idx="1">
                  <c:v>TP 2</c:v>
                </c:pt>
                <c:pt idx="2">
                  <c:v> TP 3</c:v>
                </c:pt>
                <c:pt idx="3">
                  <c:v>TP 4</c:v>
                </c:pt>
                <c:pt idx="4">
                  <c:v>TP  5</c:v>
                </c:pt>
                <c:pt idx="5">
                  <c:v>TP 6</c:v>
                </c:pt>
              </c:strCache>
            </c:strRef>
          </c:cat>
          <c:val>
            <c:numRef>
              <c:f>'GRAF PELAPORAN'!$C$118:$H$118</c:f>
              <c:numCache>
                <c:formatCode>General</c:formatCode>
                <c:ptCount val="6"/>
                <c:pt idx="0">
                  <c:v>4</c:v>
                </c:pt>
                <c:pt idx="1">
                  <c:v>0</c:v>
                </c:pt>
                <c:pt idx="2">
                  <c:v>8</c:v>
                </c:pt>
                <c:pt idx="3">
                  <c:v>8</c:v>
                </c:pt>
                <c:pt idx="4">
                  <c:v>30</c:v>
                </c:pt>
                <c:pt idx="5">
                  <c:v>10</c:v>
                </c:pt>
              </c:numCache>
            </c:numRef>
          </c:val>
        </c:ser>
        <c:dLbls/>
        <c:axId val="46074496"/>
        <c:axId val="46080384"/>
      </c:barChart>
      <c:catAx>
        <c:axId val="4607449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80384"/>
        <c:crosses val="autoZero"/>
        <c:lblAlgn val="ctr"/>
        <c:lblOffset val="100"/>
        <c:tickLblSkip val="1"/>
        <c:tickMarkSkip val="1"/>
      </c:catAx>
      <c:valAx>
        <c:axId val="46080384"/>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607449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PELAPORAN'!$J$29</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1</c:v>
                </c:pt>
                <c:pt idx="1">
                  <c:v>1</c:v>
                </c:pt>
                <c:pt idx="2">
                  <c:v>10</c:v>
                </c:pt>
                <c:pt idx="3">
                  <c:v>30</c:v>
                </c:pt>
                <c:pt idx="4">
                  <c:v>9</c:v>
                </c:pt>
                <c:pt idx="5">
                  <c:v>9</c:v>
                </c:pt>
              </c:numCache>
            </c:numRef>
          </c:val>
        </c:ser>
        <c:dLbls/>
        <c:axId val="45327872"/>
        <c:axId val="45329408"/>
      </c:barChart>
      <c:catAx>
        <c:axId val="4532787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29408"/>
        <c:crosses val="autoZero"/>
        <c:lblAlgn val="ctr"/>
        <c:lblOffset val="100"/>
        <c:tickLblSkip val="1"/>
        <c:tickMarkSkip val="1"/>
      </c:catAx>
      <c:valAx>
        <c:axId val="4532940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2787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PELAPORAN'!$B$47</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1</c:v>
                </c:pt>
                <c:pt idx="1">
                  <c:v>1</c:v>
                </c:pt>
                <c:pt idx="2">
                  <c:v>10</c:v>
                </c:pt>
                <c:pt idx="3">
                  <c:v>29</c:v>
                </c:pt>
                <c:pt idx="4">
                  <c:v>9</c:v>
                </c:pt>
                <c:pt idx="5">
                  <c:v>10</c:v>
                </c:pt>
              </c:numCache>
            </c:numRef>
          </c:val>
        </c:ser>
        <c:dLbls/>
        <c:axId val="45426944"/>
        <c:axId val="45428736"/>
      </c:barChart>
      <c:catAx>
        <c:axId val="45426944"/>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28736"/>
        <c:crosses val="autoZero"/>
        <c:lblAlgn val="ctr"/>
        <c:lblOffset val="100"/>
        <c:tickLblSkip val="1"/>
        <c:tickMarkSkip val="1"/>
      </c:catAx>
      <c:valAx>
        <c:axId val="45428736"/>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26944"/>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PELAPORAN'!$J$47</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1</c:v>
                </c:pt>
                <c:pt idx="1">
                  <c:v>1</c:v>
                </c:pt>
                <c:pt idx="2">
                  <c:v>9</c:v>
                </c:pt>
                <c:pt idx="3">
                  <c:v>9</c:v>
                </c:pt>
                <c:pt idx="4">
                  <c:v>29</c:v>
                </c:pt>
                <c:pt idx="5">
                  <c:v>11</c:v>
                </c:pt>
              </c:numCache>
            </c:numRef>
          </c:val>
        </c:ser>
        <c:dLbls/>
        <c:axId val="45444096"/>
        <c:axId val="45466368"/>
      </c:barChart>
      <c:catAx>
        <c:axId val="4544409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66368"/>
        <c:crosses val="autoZero"/>
        <c:lblAlgn val="ctr"/>
        <c:lblOffset val="100"/>
        <c:tickLblSkip val="1"/>
        <c:tickMarkSkip val="1"/>
      </c:catAx>
      <c:valAx>
        <c:axId val="4546636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4409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PELAPORAN'!$B$65</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0</c:v>
                </c:pt>
                <c:pt idx="1">
                  <c:v>2</c:v>
                </c:pt>
                <c:pt idx="2">
                  <c:v>10</c:v>
                </c:pt>
                <c:pt idx="3">
                  <c:v>10</c:v>
                </c:pt>
                <c:pt idx="4">
                  <c:v>28</c:v>
                </c:pt>
                <c:pt idx="5">
                  <c:v>10</c:v>
                </c:pt>
              </c:numCache>
            </c:numRef>
          </c:val>
        </c:ser>
        <c:dLbls/>
        <c:axId val="45387776"/>
        <c:axId val="45389312"/>
      </c:barChart>
      <c:catAx>
        <c:axId val="45387776"/>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89312"/>
        <c:crosses val="autoZero"/>
        <c:lblAlgn val="ctr"/>
        <c:lblOffset val="100"/>
        <c:tickLblSkip val="1"/>
        <c:tickMarkSkip val="1"/>
      </c:catAx>
      <c:valAx>
        <c:axId val="4538931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387776"/>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PELAPORAN'!$J$65</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1</c:v>
                </c:pt>
                <c:pt idx="2">
                  <c:v>1</c:v>
                </c:pt>
                <c:pt idx="3">
                  <c:v>3</c:v>
                </c:pt>
                <c:pt idx="4">
                  <c:v>46</c:v>
                </c:pt>
                <c:pt idx="5">
                  <c:v>9</c:v>
                </c:pt>
              </c:numCache>
            </c:numRef>
          </c:val>
        </c:ser>
        <c:dLbls/>
        <c:axId val="45486848"/>
        <c:axId val="45488384"/>
      </c:barChart>
      <c:catAx>
        <c:axId val="45486848"/>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88384"/>
        <c:crosses val="autoZero"/>
        <c:lblAlgn val="ctr"/>
        <c:lblOffset val="100"/>
        <c:tickLblSkip val="1"/>
        <c:tickMarkSkip val="1"/>
      </c:catAx>
      <c:valAx>
        <c:axId val="45488384"/>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486848"/>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PELAPORAN'!$B$83</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PELAPORAN'!$C$82:$H$82</c:f>
              <c:strCache>
                <c:ptCount val="6"/>
                <c:pt idx="0">
                  <c:v>TP 1</c:v>
                </c:pt>
                <c:pt idx="1">
                  <c:v>TP 2</c:v>
                </c:pt>
                <c:pt idx="2">
                  <c:v> TP 3</c:v>
                </c:pt>
                <c:pt idx="3">
                  <c:v>TP 4</c:v>
                </c:pt>
                <c:pt idx="4">
                  <c:v>TP  5</c:v>
                </c:pt>
                <c:pt idx="5">
                  <c:v>TP 6</c:v>
                </c:pt>
              </c:strCache>
            </c:strRef>
          </c:cat>
          <c:val>
            <c:numRef>
              <c:f>'GRAF PELAPORAN'!$C$83:$H$83</c:f>
              <c:numCache>
                <c:formatCode>General</c:formatCode>
                <c:ptCount val="6"/>
                <c:pt idx="0">
                  <c:v>2</c:v>
                </c:pt>
                <c:pt idx="1">
                  <c:v>0</c:v>
                </c:pt>
                <c:pt idx="2">
                  <c:v>11</c:v>
                </c:pt>
                <c:pt idx="3">
                  <c:v>29</c:v>
                </c:pt>
                <c:pt idx="4">
                  <c:v>9</c:v>
                </c:pt>
                <c:pt idx="5">
                  <c:v>9</c:v>
                </c:pt>
              </c:numCache>
            </c:numRef>
          </c:val>
        </c:ser>
        <c:dLbls/>
        <c:axId val="45512192"/>
        <c:axId val="45513728"/>
      </c:barChart>
      <c:catAx>
        <c:axId val="45512192"/>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513728"/>
        <c:crosses val="autoZero"/>
        <c:lblAlgn val="ctr"/>
        <c:lblOffset val="100"/>
        <c:tickLblSkip val="1"/>
        <c:tickMarkSkip val="1"/>
      </c:catAx>
      <c:valAx>
        <c:axId val="45513728"/>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512192"/>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strRef>
              <c:f>'GRAF PELAPORAN'!$J$83</c:f>
              <c:strCache>
                <c:ptCount val="1"/>
                <c:pt idx="0">
                  <c:v>BIL. MURID</c:v>
                </c:pt>
              </c:strCache>
            </c:strRef>
          </c:tx>
          <c:spPr>
            <a:solidFill>
              <a:srgbClr val="4F81BD"/>
            </a:solidFill>
            <a:ln>
              <a:noFill/>
            </a:ln>
          </c:spPr>
          <c:dPt>
            <c:idx val="0"/>
          </c:dPt>
          <c:dPt>
            <c:idx val="1"/>
          </c:dPt>
          <c:dPt>
            <c:idx val="2"/>
          </c:dPt>
          <c:dPt>
            <c:idx val="3"/>
          </c:dPt>
          <c:dPt>
            <c:idx val="4"/>
          </c:dPt>
          <c:dPt>
            <c:idx val="5"/>
          </c:dPt>
          <c:dLbls>
            <c:spPr>
              <a:noFill/>
              <a:ln>
                <a:noFill/>
              </a:ln>
            </c:spPr>
            <c:txPr>
              <a:bodyPr rot="0" vert="horz"/>
              <a:lstStyle/>
              <a:p>
                <a:pPr>
                  <a:defRPr lang="en-MY" sz="1000" b="0" i="0" u="none" strike="noStrike" baseline="0">
                    <a:solidFill>
                      <a:srgbClr val="000000"/>
                    </a:solidFill>
                    <a:latin typeface="宋体"/>
                    <a:ea typeface="宋体"/>
                    <a:cs typeface="宋体"/>
                  </a:defRPr>
                </a:pPr>
                <a:endParaRPr lang="en-US"/>
              </a:p>
            </c:txPr>
            <c:showVal val="1"/>
            <c:separator>,</c:separator>
          </c:dLbls>
          <c:cat>
            <c:strRef>
              <c:f>'GRAF PELAPORAN'!$K$82:$P$82</c:f>
              <c:strCache>
                <c:ptCount val="6"/>
                <c:pt idx="0">
                  <c:v>TP 1</c:v>
                </c:pt>
                <c:pt idx="1">
                  <c:v>TP 2</c:v>
                </c:pt>
                <c:pt idx="2">
                  <c:v> TP 3</c:v>
                </c:pt>
                <c:pt idx="3">
                  <c:v>TP 4</c:v>
                </c:pt>
                <c:pt idx="4">
                  <c:v>TP  5</c:v>
                </c:pt>
                <c:pt idx="5">
                  <c:v>TP 6</c:v>
                </c:pt>
              </c:strCache>
            </c:strRef>
          </c:cat>
          <c:val>
            <c:numRef>
              <c:f>'GRAF PELAPORAN'!$K$83:$P$83</c:f>
              <c:numCache>
                <c:formatCode>General</c:formatCode>
                <c:ptCount val="6"/>
                <c:pt idx="0">
                  <c:v>3</c:v>
                </c:pt>
                <c:pt idx="1">
                  <c:v>0</c:v>
                </c:pt>
                <c:pt idx="2">
                  <c:v>10</c:v>
                </c:pt>
                <c:pt idx="3">
                  <c:v>29</c:v>
                </c:pt>
                <c:pt idx="4">
                  <c:v>9</c:v>
                </c:pt>
                <c:pt idx="5">
                  <c:v>9</c:v>
                </c:pt>
              </c:numCache>
            </c:numRef>
          </c:val>
        </c:ser>
        <c:dLbls/>
        <c:axId val="45615360"/>
        <c:axId val="45637632"/>
      </c:barChart>
      <c:catAx>
        <c:axId val="45615360"/>
        <c:scaling>
          <c:orientation val="minMax"/>
        </c:scaling>
        <c:axPos val="b"/>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37632"/>
        <c:crosses val="autoZero"/>
        <c:lblAlgn val="ctr"/>
        <c:lblOffset val="100"/>
        <c:tickLblSkip val="1"/>
        <c:tickMarkSkip val="1"/>
      </c:catAx>
      <c:valAx>
        <c:axId val="45637632"/>
        <c:scaling>
          <c:orientation val="minMax"/>
          <c:max val="60"/>
        </c:scaling>
        <c:axPos val="l"/>
        <c:numFmt formatCode="General" sourceLinked="1"/>
        <c:tickLblPos val="nextTo"/>
        <c:spPr>
          <a:ln w="3175">
            <a:solidFill>
              <a:srgbClr val="000000"/>
            </a:solidFill>
            <a:prstDash val="solid"/>
          </a:ln>
        </c:spPr>
        <c:txPr>
          <a:bodyPr rot="0" vert="horz"/>
          <a:lstStyle/>
          <a:p>
            <a:pPr>
              <a:defRPr lang="en-MY" sz="1000" b="0" i="0" u="none" strike="noStrike" baseline="0">
                <a:solidFill>
                  <a:srgbClr val="000000"/>
                </a:solidFill>
                <a:latin typeface="宋体"/>
                <a:ea typeface="宋体"/>
                <a:cs typeface="宋体"/>
              </a:defRPr>
            </a:pPr>
            <a:endParaRPr lang="en-US"/>
          </a:p>
        </c:txPr>
        <c:crossAx val="45615360"/>
        <c:crosses val="autoZero"/>
        <c:crossBetween val="between"/>
        <c:majorUnit val="10"/>
      </c:valAx>
      <c:spPr>
        <a:solidFill>
          <a:srgbClr val="FFFFFF"/>
        </a:solidFill>
        <a:ln>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Style="combo" dx="16" fmlaLink="$I$6" fmlaRange="$J$7:$J$73" sel="3"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5.xml"/><Relationship Id="rId25" Type="http://schemas.openxmlformats.org/officeDocument/2006/relationships/chart" Target="../charts/chart23.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2.xml"/><Relationship Id="rId5" Type="http://schemas.openxmlformats.org/officeDocument/2006/relationships/chart" Target="../charts/chart5.xml"/><Relationship Id="rId15" Type="http://schemas.openxmlformats.org/officeDocument/2006/relationships/image" Target="../media/image6.png"/><Relationship Id="rId23" Type="http://schemas.openxmlformats.org/officeDocument/2006/relationships/chart" Target="../charts/chart21.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5.png"/><Relationship Id="rId22"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editAs="oneCell">
    <xdr:from>
      <xdr:col>0</xdr:col>
      <xdr:colOff>138491</xdr:colOff>
      <xdr:row>0</xdr:row>
      <xdr:rowOff>183484</xdr:rowOff>
    </xdr:from>
    <xdr:to>
      <xdr:col>1</xdr:col>
      <xdr:colOff>2077468</xdr:colOff>
      <xdr:row>2</xdr:row>
      <xdr:rowOff>239485</xdr:rowOff>
    </xdr:to>
    <xdr:pic>
      <xdr:nvPicPr>
        <xdr:cNvPr id="1025" name="Picture 1" descr="rId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8491" y="183484"/>
          <a:ext cx="2287320" cy="55674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42</xdr:col>
      <xdr:colOff>167640</xdr:colOff>
      <xdr:row>0</xdr:row>
      <xdr:rowOff>60960</xdr:rowOff>
    </xdr:from>
    <xdr:to>
      <xdr:col>42</xdr:col>
      <xdr:colOff>662940</xdr:colOff>
      <xdr:row>1</xdr:row>
      <xdr:rowOff>195943</xdr:rowOff>
    </xdr:to>
    <xdr:pic>
      <xdr:nvPicPr>
        <xdr:cNvPr id="1026" name="Picture 2" descr="rId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735697" y="60960"/>
          <a:ext cx="495300" cy="38535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8</xdr:col>
      <xdr:colOff>9525</xdr:colOff>
      <xdr:row>72</xdr:row>
      <xdr:rowOff>9525</xdr:rowOff>
    </xdr:from>
    <xdr:to>
      <xdr:col>13</xdr:col>
      <xdr:colOff>0</xdr:colOff>
      <xdr:row>74</xdr:row>
      <xdr:rowOff>0</xdr:rowOff>
    </xdr:to>
    <xdr:cxnSp macro="">
      <xdr:nvCxnSpPr>
        <xdr:cNvPr id="3" name="Straight Connector 2"/>
        <xdr:cNvCxnSpPr/>
      </xdr:nvCxnSpPr>
      <xdr:spPr>
        <a:xfrm>
          <a:off x="7677150" y="18335625"/>
          <a:ext cx="1781175" cy="5143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1706880</xdr:colOff>
      <xdr:row>9</xdr:row>
      <xdr:rowOff>68580</xdr:rowOff>
    </xdr:from>
    <xdr:to>
      <xdr:col>5</xdr:col>
      <xdr:colOff>4053840</xdr:colOff>
      <xdr:row>12</xdr:row>
      <xdr:rowOff>167640</xdr:rowOff>
    </xdr:to>
    <xdr:pic>
      <xdr:nvPicPr>
        <xdr:cNvPr id="2049" name="Picture 1" descr="rId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010400" y="2065020"/>
          <a:ext cx="2346960" cy="6248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4503419</xdr:colOff>
      <xdr:row>9</xdr:row>
      <xdr:rowOff>89535</xdr:rowOff>
    </xdr:from>
    <xdr:to>
      <xdr:col>5</xdr:col>
      <xdr:colOff>5133974</xdr:colOff>
      <xdr:row>12</xdr:row>
      <xdr:rowOff>158115</xdr:rowOff>
    </xdr:to>
    <xdr:pic>
      <xdr:nvPicPr>
        <xdr:cNvPr id="2050" name="Picture 3" descr="rId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8665844" y="2070735"/>
          <a:ext cx="630555" cy="5829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xdr:rowOff>
    </xdr:from>
    <xdr:to>
      <xdr:col>7</xdr:col>
      <xdr:colOff>647700</xdr:colOff>
      <xdr:row>40</xdr:row>
      <xdr:rowOff>108859</xdr:rowOff>
    </xdr:to>
    <xdr:graphicFrame macro="">
      <xdr:nvGraphicFramePr>
        <xdr:cNvPr id="409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606154</xdr:colOff>
      <xdr:row>10</xdr:row>
      <xdr:rowOff>168638</xdr:rowOff>
    </xdr:from>
    <xdr:to>
      <xdr:col>15</xdr:col>
      <xdr:colOff>649697</xdr:colOff>
      <xdr:row>21</xdr:row>
      <xdr:rowOff>130630</xdr:rowOff>
    </xdr:to>
    <xdr:graphicFrame macro="">
      <xdr:nvGraphicFramePr>
        <xdr:cNvPr id="4098"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18415</xdr:colOff>
      <xdr:row>29</xdr:row>
      <xdr:rowOff>163648</xdr:rowOff>
    </xdr:from>
    <xdr:to>
      <xdr:col>16</xdr:col>
      <xdr:colOff>10885</xdr:colOff>
      <xdr:row>40</xdr:row>
      <xdr:rowOff>108857</xdr:rowOff>
    </xdr:to>
    <xdr:graphicFrame macro="">
      <xdr:nvGraphicFramePr>
        <xdr:cNvPr id="4099"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4445</xdr:rowOff>
    </xdr:from>
    <xdr:to>
      <xdr:col>8</xdr:col>
      <xdr:colOff>9525</xdr:colOff>
      <xdr:row>58</xdr:row>
      <xdr:rowOff>119743</xdr:rowOff>
    </xdr:to>
    <xdr:graphicFrame macro="">
      <xdr:nvGraphicFramePr>
        <xdr:cNvPr id="4100"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53793</xdr:colOff>
      <xdr:row>48</xdr:row>
      <xdr:rowOff>4446</xdr:rowOff>
    </xdr:from>
    <xdr:to>
      <xdr:col>16</xdr:col>
      <xdr:colOff>725</xdr:colOff>
      <xdr:row>58</xdr:row>
      <xdr:rowOff>130629</xdr:rowOff>
    </xdr:to>
    <xdr:graphicFrame macro="">
      <xdr:nvGraphicFramePr>
        <xdr:cNvPr id="4101"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599440</xdr:colOff>
      <xdr:row>65</xdr:row>
      <xdr:rowOff>159385</xdr:rowOff>
    </xdr:from>
    <xdr:to>
      <xdr:col>8</xdr:col>
      <xdr:colOff>1905</xdr:colOff>
      <xdr:row>76</xdr:row>
      <xdr:rowOff>111760</xdr:rowOff>
    </xdr:to>
    <xdr:graphicFrame macro="">
      <xdr:nvGraphicFramePr>
        <xdr:cNvPr id="4102"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30480</xdr:colOff>
      <xdr:row>65</xdr:row>
      <xdr:rowOff>170816</xdr:rowOff>
    </xdr:from>
    <xdr:to>
      <xdr:col>16</xdr:col>
      <xdr:colOff>4445</xdr:colOff>
      <xdr:row>76</xdr:row>
      <xdr:rowOff>97972</xdr:rowOff>
    </xdr:to>
    <xdr:graphicFrame macro="">
      <xdr:nvGraphicFramePr>
        <xdr:cNvPr id="4103"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10250</xdr:colOff>
      <xdr:row>83</xdr:row>
      <xdr:rowOff>122828</xdr:rowOff>
    </xdr:from>
    <xdr:to>
      <xdr:col>8</xdr:col>
      <xdr:colOff>21771</xdr:colOff>
      <xdr:row>94</xdr:row>
      <xdr:rowOff>106136</xdr:rowOff>
    </xdr:to>
    <xdr:graphicFrame macro="">
      <xdr:nvGraphicFramePr>
        <xdr:cNvPr id="4104"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xdr:colOff>
      <xdr:row>83</xdr:row>
      <xdr:rowOff>102417</xdr:rowOff>
    </xdr:from>
    <xdr:to>
      <xdr:col>16</xdr:col>
      <xdr:colOff>23132</xdr:colOff>
      <xdr:row>94</xdr:row>
      <xdr:rowOff>107496</xdr:rowOff>
    </xdr:to>
    <xdr:graphicFrame macro="">
      <xdr:nvGraphicFramePr>
        <xdr:cNvPr id="4105"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578303</xdr:colOff>
      <xdr:row>101</xdr:row>
      <xdr:rowOff>108858</xdr:rowOff>
    </xdr:from>
    <xdr:to>
      <xdr:col>8</xdr:col>
      <xdr:colOff>0</xdr:colOff>
      <xdr:row>112</xdr:row>
      <xdr:rowOff>97972</xdr:rowOff>
    </xdr:to>
    <xdr:graphicFrame macro="">
      <xdr:nvGraphicFramePr>
        <xdr:cNvPr id="4106"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40821</xdr:colOff>
      <xdr:row>101</xdr:row>
      <xdr:rowOff>119742</xdr:rowOff>
    </xdr:from>
    <xdr:to>
      <xdr:col>15</xdr:col>
      <xdr:colOff>631371</xdr:colOff>
      <xdr:row>112</xdr:row>
      <xdr:rowOff>87086</xdr:rowOff>
    </xdr:to>
    <xdr:graphicFrame macro="">
      <xdr:nvGraphicFramePr>
        <xdr:cNvPr id="4107"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119</xdr:row>
      <xdr:rowOff>23495</xdr:rowOff>
    </xdr:from>
    <xdr:to>
      <xdr:col>7</xdr:col>
      <xdr:colOff>647700</xdr:colOff>
      <xdr:row>130</xdr:row>
      <xdr:rowOff>9525</xdr:rowOff>
    </xdr:to>
    <xdr:graphicFrame macro="">
      <xdr:nvGraphicFramePr>
        <xdr:cNvPr id="4108"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35560</xdr:colOff>
      <xdr:row>10</xdr:row>
      <xdr:rowOff>171450</xdr:rowOff>
    </xdr:from>
    <xdr:to>
      <xdr:col>8</xdr:col>
      <xdr:colOff>11430</xdr:colOff>
      <xdr:row>21</xdr:row>
      <xdr:rowOff>142875</xdr:rowOff>
    </xdr:to>
    <xdr:graphicFrame macro="">
      <xdr:nvGraphicFramePr>
        <xdr:cNvPr id="4113"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38100</xdr:colOff>
      <xdr:row>0</xdr:row>
      <xdr:rowOff>83820</xdr:rowOff>
    </xdr:from>
    <xdr:to>
      <xdr:col>3</xdr:col>
      <xdr:colOff>45720</xdr:colOff>
      <xdr:row>3</xdr:row>
      <xdr:rowOff>38100</xdr:rowOff>
    </xdr:to>
    <xdr:pic>
      <xdr:nvPicPr>
        <xdr:cNvPr id="4114" name="Picture 2" descr="rId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xmlns="" val="0"/>
            </a:ext>
          </a:extLst>
        </a:blip>
        <a:srcRect/>
        <a:stretch>
          <a:fillRect/>
        </a:stretch>
      </xdr:blipFill>
      <xdr:spPr bwMode="auto">
        <a:xfrm>
          <a:off x="662940" y="83820"/>
          <a:ext cx="2225040" cy="548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14</xdr:col>
      <xdr:colOff>544286</xdr:colOff>
      <xdr:row>0</xdr:row>
      <xdr:rowOff>60960</xdr:rowOff>
    </xdr:from>
    <xdr:to>
      <xdr:col>15</xdr:col>
      <xdr:colOff>449580</xdr:colOff>
      <xdr:row>3</xdr:row>
      <xdr:rowOff>15240</xdr:rowOff>
    </xdr:to>
    <xdr:pic>
      <xdr:nvPicPr>
        <xdr:cNvPr id="4115" name="Picture 20" descr="rId2"/>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rcRect/>
        <a:stretch>
          <a:fillRect/>
        </a:stretch>
      </xdr:blipFill>
      <xdr:spPr bwMode="auto">
        <a:xfrm>
          <a:off x="11538857" y="60960"/>
          <a:ext cx="569323" cy="5421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9525</xdr:colOff>
      <xdr:row>119</xdr:row>
      <xdr:rowOff>23495</xdr:rowOff>
    </xdr:from>
    <xdr:to>
      <xdr:col>15</xdr:col>
      <xdr:colOff>647700</xdr:colOff>
      <xdr:row>130</xdr:row>
      <xdr:rowOff>9525</xdr:rowOff>
    </xdr:to>
    <xdr:graphicFrame macro="">
      <xdr:nvGraphicFramePr>
        <xdr:cNvPr id="2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xdr:colOff>
      <xdr:row>173</xdr:row>
      <xdr:rowOff>23495</xdr:rowOff>
    </xdr:from>
    <xdr:to>
      <xdr:col>7</xdr:col>
      <xdr:colOff>647700</xdr:colOff>
      <xdr:row>183</xdr:row>
      <xdr:rowOff>97972</xdr:rowOff>
    </xdr:to>
    <xdr:graphicFrame macro="">
      <xdr:nvGraphicFramePr>
        <xdr:cNvPr id="2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9525</xdr:colOff>
      <xdr:row>173</xdr:row>
      <xdr:rowOff>23495</xdr:rowOff>
    </xdr:from>
    <xdr:to>
      <xdr:col>15</xdr:col>
      <xdr:colOff>647700</xdr:colOff>
      <xdr:row>183</xdr:row>
      <xdr:rowOff>97972</xdr:rowOff>
    </xdr:to>
    <xdr:graphicFrame macro="">
      <xdr:nvGraphicFramePr>
        <xdr:cNvPr id="2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9525</xdr:colOff>
      <xdr:row>190</xdr:row>
      <xdr:rowOff>23495</xdr:rowOff>
    </xdr:from>
    <xdr:to>
      <xdr:col>7</xdr:col>
      <xdr:colOff>647700</xdr:colOff>
      <xdr:row>200</xdr:row>
      <xdr:rowOff>97972</xdr:rowOff>
    </xdr:to>
    <xdr:graphicFrame macro="">
      <xdr:nvGraphicFramePr>
        <xdr:cNvPr id="2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9525</xdr:colOff>
      <xdr:row>190</xdr:row>
      <xdr:rowOff>23495</xdr:rowOff>
    </xdr:from>
    <xdr:to>
      <xdr:col>15</xdr:col>
      <xdr:colOff>647700</xdr:colOff>
      <xdr:row>200</xdr:row>
      <xdr:rowOff>97972</xdr:rowOff>
    </xdr:to>
    <xdr:graphicFrame macro="">
      <xdr:nvGraphicFramePr>
        <xdr:cNvPr id="2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9525</xdr:colOff>
      <xdr:row>207</xdr:row>
      <xdr:rowOff>23496</xdr:rowOff>
    </xdr:from>
    <xdr:to>
      <xdr:col>7</xdr:col>
      <xdr:colOff>647700</xdr:colOff>
      <xdr:row>217</xdr:row>
      <xdr:rowOff>97972</xdr:rowOff>
    </xdr:to>
    <xdr:graphicFrame macro="">
      <xdr:nvGraphicFramePr>
        <xdr:cNvPr id="2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9525</xdr:colOff>
      <xdr:row>224</xdr:row>
      <xdr:rowOff>23495</xdr:rowOff>
    </xdr:from>
    <xdr:to>
      <xdr:col>7</xdr:col>
      <xdr:colOff>647700</xdr:colOff>
      <xdr:row>234</xdr:row>
      <xdr:rowOff>97972</xdr:rowOff>
    </xdr:to>
    <xdr:graphicFrame macro="">
      <xdr:nvGraphicFramePr>
        <xdr:cNvPr id="2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9525</xdr:colOff>
      <xdr:row>224</xdr:row>
      <xdr:rowOff>23495</xdr:rowOff>
    </xdr:from>
    <xdr:to>
      <xdr:col>15</xdr:col>
      <xdr:colOff>647700</xdr:colOff>
      <xdr:row>234</xdr:row>
      <xdr:rowOff>97972</xdr:rowOff>
    </xdr:to>
    <xdr:graphicFrame macro="">
      <xdr:nvGraphicFramePr>
        <xdr:cNvPr id="3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9525</xdr:colOff>
      <xdr:row>242</xdr:row>
      <xdr:rowOff>23495</xdr:rowOff>
    </xdr:from>
    <xdr:to>
      <xdr:col>7</xdr:col>
      <xdr:colOff>647700</xdr:colOff>
      <xdr:row>252</xdr:row>
      <xdr:rowOff>97972</xdr:rowOff>
    </xdr:to>
    <xdr:graphicFrame macro="">
      <xdr:nvGraphicFramePr>
        <xdr:cNvPr id="3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9525</xdr:colOff>
      <xdr:row>242</xdr:row>
      <xdr:rowOff>23495</xdr:rowOff>
    </xdr:from>
    <xdr:to>
      <xdr:col>15</xdr:col>
      <xdr:colOff>647700</xdr:colOff>
      <xdr:row>252</xdr:row>
      <xdr:rowOff>97972</xdr:rowOff>
    </xdr:to>
    <xdr:graphicFrame macro="">
      <xdr:nvGraphicFramePr>
        <xdr:cNvPr id="3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9525</xdr:colOff>
      <xdr:row>260</xdr:row>
      <xdr:rowOff>23495</xdr:rowOff>
    </xdr:from>
    <xdr:to>
      <xdr:col>7</xdr:col>
      <xdr:colOff>647700</xdr:colOff>
      <xdr:row>270</xdr:row>
      <xdr:rowOff>97972</xdr:rowOff>
    </xdr:to>
    <xdr:graphicFrame macro="">
      <xdr:nvGraphicFramePr>
        <xdr:cNvPr id="3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BJ89"/>
  <sheetViews>
    <sheetView showGridLines="0" tabSelected="1" topLeftCell="A43" zoomScale="80" zoomScaleNormal="80" workbookViewId="0">
      <selection activeCell="B55" sqref="B55"/>
    </sheetView>
  </sheetViews>
  <sheetFormatPr defaultColWidth="0" defaultRowHeight="15.75" zeroHeight="1"/>
  <cols>
    <col min="1" max="1" width="5" style="73" customWidth="1"/>
    <col min="2" max="2" width="51.7109375" style="73" customWidth="1"/>
    <col min="3" max="3" width="20" style="73" customWidth="1"/>
    <col min="4" max="4" width="11.42578125" style="74" customWidth="1"/>
    <col min="5" max="11" width="6.7109375" style="73" customWidth="1"/>
    <col min="12" max="12" width="6.7109375" style="73" hidden="1" customWidth="1"/>
    <col min="13" max="16" width="6.7109375" style="73" customWidth="1"/>
    <col min="17" max="17" width="6.7109375" style="73" hidden="1" customWidth="1"/>
    <col min="18" max="24" width="6.7109375" style="73" customWidth="1"/>
    <col min="25" max="25" width="6.7109375" style="73" hidden="1" customWidth="1"/>
    <col min="26" max="29" width="6.7109375" style="73" customWidth="1"/>
    <col min="30" max="30" width="6.7109375" style="73" hidden="1" customWidth="1"/>
    <col min="31" max="31" width="6.7109375" style="73" customWidth="1"/>
    <col min="32" max="41" width="16.85546875" style="73" hidden="1" customWidth="1"/>
    <col min="42" max="42" width="6.140625" style="73" hidden="1" customWidth="1"/>
    <col min="43" max="43" width="12.7109375" style="74" customWidth="1"/>
    <col min="44" max="44" width="3.85546875" style="75" hidden="1" customWidth="1"/>
    <col min="45" max="46" width="11.42578125" style="75" hidden="1" customWidth="1"/>
    <col min="47" max="47" width="11.42578125" style="73" hidden="1" customWidth="1"/>
    <col min="48" max="49" width="9.140625" style="73" hidden="1" customWidth="1"/>
    <col min="50" max="50" width="24.42578125" style="73" hidden="1" customWidth="1"/>
    <col min="51" max="51" width="2.28515625" style="73" hidden="1" customWidth="1"/>
    <col min="52" max="52" width="2.42578125" style="73" hidden="1" customWidth="1"/>
    <col min="53" max="53" width="13.7109375" style="73" hidden="1" customWidth="1"/>
    <col min="54" max="54" width="15" style="73" hidden="1" customWidth="1"/>
    <col min="55" max="55" width="12.85546875" style="73" hidden="1" customWidth="1"/>
    <col min="56" max="56" width="24.42578125" style="73" hidden="1" customWidth="1"/>
    <col min="57" max="57" width="21.42578125" style="73" hidden="1" customWidth="1"/>
    <col min="58" max="58" width="33" style="73" hidden="1" customWidth="1"/>
    <col min="59" max="59" width="24.42578125" style="73" hidden="1" customWidth="1"/>
    <col min="60" max="60" width="21.42578125" style="73" hidden="1" customWidth="1"/>
    <col min="61" max="62" width="33" style="73" hidden="1" customWidth="1"/>
    <col min="63" max="16384" width="9.140625" style="73" hidden="1"/>
  </cols>
  <sheetData>
    <row r="1" spans="1:52" s="70" customFormat="1" ht="19.899999999999999" customHeight="1">
      <c r="A1" s="169"/>
      <c r="B1" s="168"/>
      <c r="C1" s="170" t="s">
        <v>0</v>
      </c>
      <c r="D1" s="78" t="s">
        <v>1</v>
      </c>
      <c r="E1" s="78"/>
      <c r="F1" s="78"/>
      <c r="G1" s="78"/>
      <c r="H1" s="78"/>
      <c r="I1" s="78"/>
      <c r="J1" s="78"/>
      <c r="K1" s="78"/>
      <c r="L1" s="78"/>
      <c r="M1" s="78"/>
      <c r="N1" s="78"/>
      <c r="O1" s="78"/>
      <c r="P1" s="77"/>
      <c r="Q1" s="77"/>
      <c r="R1" s="77"/>
      <c r="S1" s="76"/>
      <c r="T1" s="77"/>
      <c r="U1" s="77"/>
      <c r="V1" s="77"/>
      <c r="W1" s="77"/>
      <c r="X1" s="77"/>
      <c r="Y1" s="77"/>
      <c r="Z1" s="77"/>
      <c r="AA1" s="77"/>
      <c r="AB1" s="77"/>
      <c r="AC1" s="77"/>
      <c r="AD1" s="77"/>
      <c r="AE1" s="77"/>
      <c r="AF1" s="77"/>
      <c r="AG1" s="77"/>
      <c r="AH1" s="77"/>
      <c r="AI1" s="77"/>
      <c r="AJ1" s="77"/>
      <c r="AK1" s="77"/>
      <c r="AL1" s="77"/>
      <c r="AM1" s="77"/>
      <c r="AN1" s="77"/>
      <c r="AO1" s="77"/>
      <c r="AP1" s="77"/>
      <c r="AQ1" s="94"/>
      <c r="AR1" s="95"/>
      <c r="AS1" s="95"/>
      <c r="AT1" s="95"/>
    </row>
    <row r="2" spans="1:52" s="70" customFormat="1" ht="19.899999999999999" customHeight="1">
      <c r="A2" s="169"/>
      <c r="B2" s="168"/>
      <c r="C2" s="170" t="s">
        <v>2</v>
      </c>
      <c r="D2" s="78" t="s">
        <v>3</v>
      </c>
      <c r="E2" s="78"/>
      <c r="F2" s="78"/>
      <c r="G2" s="78"/>
      <c r="H2" s="78"/>
      <c r="I2" s="78"/>
      <c r="J2" s="78"/>
      <c r="K2" s="78"/>
      <c r="L2" s="78"/>
      <c r="M2" s="78"/>
      <c r="N2" s="78"/>
      <c r="O2" s="78"/>
      <c r="P2" s="77"/>
      <c r="Q2" s="77"/>
      <c r="R2" s="77"/>
      <c r="S2" s="76"/>
      <c r="T2" s="77"/>
      <c r="U2" s="77"/>
      <c r="V2" s="77"/>
      <c r="W2" s="77"/>
      <c r="X2" s="77"/>
      <c r="Y2" s="77"/>
      <c r="Z2" s="77"/>
      <c r="AA2" s="77"/>
      <c r="AB2" s="77"/>
      <c r="AC2" s="77"/>
      <c r="AD2" s="77"/>
      <c r="AE2" s="77"/>
      <c r="AF2" s="77"/>
      <c r="AG2" s="77"/>
      <c r="AH2" s="77"/>
      <c r="AI2" s="77"/>
      <c r="AJ2" s="77"/>
      <c r="AK2" s="77"/>
      <c r="AL2" s="77"/>
      <c r="AM2" s="77"/>
      <c r="AN2" s="77"/>
      <c r="AO2" s="77"/>
      <c r="AP2" s="77"/>
      <c r="AQ2" s="94"/>
      <c r="AR2" s="95"/>
      <c r="AS2" s="95"/>
      <c r="AT2" s="95"/>
    </row>
    <row r="3" spans="1:52" s="70" customFormat="1" ht="19.899999999999999" customHeight="1">
      <c r="A3" s="169"/>
      <c r="B3" s="168"/>
      <c r="C3" s="170" t="s">
        <v>4</v>
      </c>
      <c r="D3" s="78" t="s">
        <v>5</v>
      </c>
      <c r="E3" s="78"/>
      <c r="F3" s="78"/>
      <c r="G3" s="78"/>
      <c r="H3" s="78"/>
      <c r="I3" s="78"/>
      <c r="J3" s="78"/>
      <c r="K3" s="78"/>
      <c r="L3" s="78"/>
      <c r="M3" s="78"/>
      <c r="N3" s="78"/>
      <c r="O3" s="78"/>
      <c r="P3" s="79"/>
      <c r="Q3" s="79"/>
      <c r="R3" s="79"/>
      <c r="S3" s="76"/>
      <c r="T3" s="79"/>
      <c r="U3" s="79"/>
      <c r="V3" s="79"/>
      <c r="W3" s="79"/>
      <c r="X3" s="79"/>
      <c r="Y3" s="79"/>
      <c r="Z3" s="79"/>
      <c r="AA3" s="79"/>
      <c r="AB3" s="79"/>
      <c r="AC3" s="79"/>
      <c r="AD3" s="79"/>
      <c r="AE3" s="79"/>
      <c r="AF3" s="79"/>
      <c r="AG3" s="79"/>
      <c r="AH3" s="79"/>
      <c r="AI3" s="79"/>
      <c r="AJ3" s="79"/>
      <c r="AK3" s="79"/>
      <c r="AL3" s="79"/>
      <c r="AM3" s="79"/>
      <c r="AN3" s="79"/>
      <c r="AO3" s="79"/>
      <c r="AP3" s="79"/>
      <c r="AQ3" s="96"/>
      <c r="AR3" s="95"/>
      <c r="AS3" s="95"/>
      <c r="AT3" s="95"/>
    </row>
    <row r="4" spans="1:52" s="70" customFormat="1" ht="19.899999999999999" customHeight="1">
      <c r="A4" s="169"/>
      <c r="B4" s="168"/>
      <c r="C4" s="170" t="s">
        <v>6</v>
      </c>
      <c r="D4" s="78" t="s">
        <v>318</v>
      </c>
      <c r="E4" s="78"/>
      <c r="F4" s="78"/>
      <c r="G4" s="78"/>
      <c r="H4" s="78"/>
      <c r="I4" s="78"/>
      <c r="J4" s="78"/>
      <c r="K4" s="78"/>
      <c r="L4" s="78"/>
      <c r="M4" s="78"/>
      <c r="N4" s="78"/>
      <c r="O4" s="78"/>
      <c r="P4" s="77"/>
      <c r="Q4" s="77"/>
      <c r="R4" s="77"/>
      <c r="S4" s="76"/>
      <c r="T4" s="77"/>
      <c r="U4" s="77"/>
      <c r="V4" s="77"/>
      <c r="W4" s="77"/>
      <c r="X4" s="77"/>
      <c r="Y4" s="77"/>
      <c r="Z4" s="77"/>
      <c r="AA4" s="77"/>
      <c r="AB4" s="77"/>
      <c r="AC4" s="77"/>
      <c r="AD4" s="77"/>
      <c r="AE4" s="77"/>
      <c r="AF4" s="77"/>
      <c r="AG4" s="77"/>
      <c r="AH4" s="77"/>
      <c r="AI4" s="77"/>
      <c r="AJ4" s="77"/>
      <c r="AK4" s="77"/>
      <c r="AL4" s="77"/>
      <c r="AM4" s="77"/>
      <c r="AN4" s="77"/>
      <c r="AO4" s="77"/>
      <c r="AP4" s="77"/>
      <c r="AQ4" s="94"/>
      <c r="AR4" s="95"/>
      <c r="AS4" s="95"/>
      <c r="AT4" s="95"/>
    </row>
    <row r="5" spans="1:52" ht="7.15" customHeight="1">
      <c r="A5" s="80"/>
      <c r="B5" s="80"/>
      <c r="C5" s="80"/>
      <c r="D5" s="8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1"/>
    </row>
    <row r="6" spans="1:52" s="71" customFormat="1" ht="20.100000000000001" customHeight="1">
      <c r="A6" s="82" t="s">
        <v>7</v>
      </c>
      <c r="B6" s="80"/>
      <c r="C6" s="83" t="s">
        <v>8</v>
      </c>
      <c r="D6" s="187" t="s">
        <v>9</v>
      </c>
      <c r="E6" s="80"/>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97"/>
      <c r="AK6" s="97"/>
      <c r="AL6" s="97"/>
      <c r="AM6" s="97"/>
      <c r="AN6" s="97"/>
      <c r="AO6" s="97"/>
      <c r="AP6" s="97"/>
      <c r="AQ6" s="98"/>
      <c r="AR6" s="99"/>
      <c r="AS6" s="99"/>
      <c r="AT6" s="99"/>
    </row>
    <row r="7" spans="1:52" s="71" customFormat="1" ht="20.100000000000001" customHeight="1">
      <c r="A7" s="84" t="s">
        <v>10</v>
      </c>
      <c r="B7" s="82"/>
      <c r="C7" s="83" t="s">
        <v>11</v>
      </c>
      <c r="D7" s="187" t="s">
        <v>12</v>
      </c>
      <c r="E7" s="80"/>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97"/>
      <c r="AK7" s="97"/>
      <c r="AL7" s="97"/>
      <c r="AM7" s="97"/>
      <c r="AN7" s="97"/>
      <c r="AO7" s="97"/>
      <c r="AP7" s="97"/>
      <c r="AQ7" s="98"/>
      <c r="AR7" s="99"/>
      <c r="AS7" s="99"/>
      <c r="AT7" s="99"/>
    </row>
    <row r="8" spans="1:52" s="71" customFormat="1" ht="12" customHeight="1">
      <c r="A8" s="84"/>
      <c r="B8" s="82"/>
      <c r="C8" s="83"/>
      <c r="D8" s="82"/>
      <c r="E8" s="80"/>
      <c r="F8" s="82"/>
      <c r="G8" s="82"/>
      <c r="H8" s="82"/>
      <c r="I8" s="82"/>
      <c r="J8" s="82"/>
      <c r="K8" s="80"/>
      <c r="L8" s="80"/>
      <c r="M8" s="82"/>
      <c r="N8" s="80"/>
      <c r="O8" s="82"/>
      <c r="P8" s="80"/>
      <c r="Q8" s="80"/>
      <c r="R8" s="82"/>
      <c r="S8" s="80"/>
      <c r="T8" s="82"/>
      <c r="U8" s="82"/>
      <c r="V8" s="82"/>
      <c r="W8" s="82"/>
      <c r="X8" s="80"/>
      <c r="Y8" s="80"/>
      <c r="Z8" s="80"/>
      <c r="AA8" s="80"/>
      <c r="AB8" s="80"/>
      <c r="AC8" s="80"/>
      <c r="AD8" s="80"/>
      <c r="AE8" s="82"/>
      <c r="AF8" s="80"/>
      <c r="AG8" s="82"/>
      <c r="AH8" s="80"/>
      <c r="AI8" s="82"/>
      <c r="AJ8" s="80"/>
      <c r="AK8" s="82"/>
      <c r="AL8" s="80"/>
      <c r="AM8" s="82"/>
      <c r="AN8" s="80"/>
      <c r="AO8" s="82"/>
      <c r="AP8" s="82"/>
      <c r="AQ8" s="80"/>
      <c r="AR8" s="99"/>
      <c r="AS8" s="99"/>
      <c r="AT8" s="99"/>
    </row>
    <row r="9" spans="1:52" s="71" customFormat="1" ht="18.75" customHeight="1">
      <c r="A9" s="239" t="s">
        <v>13</v>
      </c>
      <c r="B9" s="239" t="s">
        <v>14</v>
      </c>
      <c r="C9" s="241" t="s">
        <v>15</v>
      </c>
      <c r="D9" s="243" t="s">
        <v>16</v>
      </c>
      <c r="E9" s="213" t="s">
        <v>332</v>
      </c>
      <c r="F9" s="213" t="s">
        <v>333</v>
      </c>
      <c r="G9" s="213" t="s">
        <v>334</v>
      </c>
      <c r="H9" s="213" t="s">
        <v>335</v>
      </c>
      <c r="I9" s="213" t="s">
        <v>336</v>
      </c>
      <c r="J9" s="213" t="s">
        <v>337</v>
      </c>
      <c r="K9" s="213" t="s">
        <v>338</v>
      </c>
      <c r="L9" s="209"/>
      <c r="M9" s="237" t="s">
        <v>23</v>
      </c>
      <c r="N9" s="214" t="s">
        <v>332</v>
      </c>
      <c r="O9" s="214" t="s">
        <v>333</v>
      </c>
      <c r="P9" s="214" t="s">
        <v>334</v>
      </c>
      <c r="Q9" s="91"/>
      <c r="R9" s="237" t="s">
        <v>25</v>
      </c>
      <c r="S9" s="214" t="s">
        <v>332</v>
      </c>
      <c r="T9" s="214" t="s">
        <v>333</v>
      </c>
      <c r="U9" s="214" t="s">
        <v>334</v>
      </c>
      <c r="V9" s="214" t="s">
        <v>335</v>
      </c>
      <c r="W9" s="214" t="s">
        <v>336</v>
      </c>
      <c r="X9" s="214" t="s">
        <v>337</v>
      </c>
      <c r="Y9" s="91"/>
      <c r="Z9" s="237" t="s">
        <v>32</v>
      </c>
      <c r="AA9" s="214" t="s">
        <v>332</v>
      </c>
      <c r="AB9" s="214" t="s">
        <v>333</v>
      </c>
      <c r="AC9" s="214" t="s">
        <v>333</v>
      </c>
      <c r="AD9" s="91"/>
      <c r="AE9" s="237" t="s">
        <v>34</v>
      </c>
      <c r="AF9" s="92"/>
      <c r="AG9" s="92"/>
      <c r="AH9" s="92"/>
      <c r="AI9" s="92"/>
      <c r="AJ9" s="92"/>
      <c r="AK9" s="92"/>
      <c r="AL9" s="92"/>
      <c r="AM9" s="92"/>
      <c r="AN9" s="92"/>
      <c r="AO9" s="92"/>
      <c r="AP9" s="92"/>
      <c r="AQ9" s="215" t="s">
        <v>17</v>
      </c>
      <c r="AR9" s="99"/>
      <c r="AS9" s="99"/>
      <c r="AT9" s="99"/>
    </row>
    <row r="10" spans="1:52" ht="25.5">
      <c r="A10" s="240"/>
      <c r="B10" s="240"/>
      <c r="C10" s="242"/>
      <c r="D10" s="240"/>
      <c r="E10" s="122" t="s">
        <v>18</v>
      </c>
      <c r="F10" s="122" t="s">
        <v>263</v>
      </c>
      <c r="G10" s="122" t="s">
        <v>19</v>
      </c>
      <c r="H10" s="122" t="s">
        <v>20</v>
      </c>
      <c r="I10" s="122" t="s">
        <v>264</v>
      </c>
      <c r="J10" s="122" t="s">
        <v>21</v>
      </c>
      <c r="K10" s="122" t="s">
        <v>22</v>
      </c>
      <c r="L10" s="122" t="s">
        <v>167</v>
      </c>
      <c r="M10" s="238"/>
      <c r="N10" s="122" t="s">
        <v>261</v>
      </c>
      <c r="O10" s="122" t="s">
        <v>260</v>
      </c>
      <c r="P10" s="122" t="s">
        <v>24</v>
      </c>
      <c r="Q10" s="122"/>
      <c r="R10" s="238"/>
      <c r="S10" s="122" t="s">
        <v>26</v>
      </c>
      <c r="T10" s="122" t="s">
        <v>27</v>
      </c>
      <c r="U10" s="122" t="s">
        <v>28</v>
      </c>
      <c r="V10" s="122" t="s">
        <v>29</v>
      </c>
      <c r="W10" s="122" t="s">
        <v>30</v>
      </c>
      <c r="X10" s="122" t="s">
        <v>31</v>
      </c>
      <c r="Y10" s="122"/>
      <c r="Z10" s="238"/>
      <c r="AA10" s="157" t="s">
        <v>262</v>
      </c>
      <c r="AB10" s="157" t="s">
        <v>33</v>
      </c>
      <c r="AC10" s="157" t="s">
        <v>179</v>
      </c>
      <c r="AD10" s="157"/>
      <c r="AE10" s="238"/>
      <c r="AF10" s="93"/>
      <c r="AG10" s="93"/>
      <c r="AH10" s="93"/>
      <c r="AI10" s="93"/>
      <c r="AJ10" s="93"/>
      <c r="AK10" s="93"/>
      <c r="AL10" s="93"/>
      <c r="AM10" s="93"/>
      <c r="AN10" s="93"/>
      <c r="AO10" s="100"/>
      <c r="AP10" s="100"/>
      <c r="AQ10" s="215"/>
    </row>
    <row r="11" spans="1:52" s="71" customFormat="1" ht="20.25" customHeight="1">
      <c r="A11" s="85">
        <v>1</v>
      </c>
      <c r="B11" s="86" t="s">
        <v>35</v>
      </c>
      <c r="C11" s="87">
        <v>40307162521</v>
      </c>
      <c r="D11" s="88" t="str">
        <f t="shared" ref="D11" si="0">IF(C11="","",VLOOKUP(VALUE(RIGHT(C11)),$AY$12:$AZ$21,2))</f>
        <v>L</v>
      </c>
      <c r="E11" s="85">
        <v>1</v>
      </c>
      <c r="F11" s="85">
        <v>2</v>
      </c>
      <c r="G11" s="85">
        <v>2</v>
      </c>
      <c r="H11" s="85">
        <v>2</v>
      </c>
      <c r="I11" s="85">
        <v>2</v>
      </c>
      <c r="J11" s="85">
        <v>2</v>
      </c>
      <c r="K11" s="85">
        <v>4</v>
      </c>
      <c r="L11" s="121">
        <f t="shared" ref="L11:L69" si="1">SUM(E11:K11)</f>
        <v>15</v>
      </c>
      <c r="M11" s="210">
        <f>IF(L11=0,"",VLOOKUP(L11,LOOKUP!$C$2:$D$8,2,1))</f>
        <v>3</v>
      </c>
      <c r="N11" s="85">
        <v>3</v>
      </c>
      <c r="O11" s="85">
        <v>1</v>
      </c>
      <c r="P11" s="85">
        <v>4</v>
      </c>
      <c r="Q11" s="89">
        <f t="shared" ref="Q11:Q69" si="2">SUM(N11:P11)</f>
        <v>8</v>
      </c>
      <c r="R11" s="210">
        <f>IF(Q11=0,"",VLOOKUP(Q11,LOOKUP!$C$10:$D$16,2,1))</f>
        <v>3</v>
      </c>
      <c r="S11" s="85">
        <v>1</v>
      </c>
      <c r="T11" s="85">
        <v>2</v>
      </c>
      <c r="U11" s="85">
        <v>3</v>
      </c>
      <c r="V11" s="85">
        <v>4</v>
      </c>
      <c r="W11" s="85">
        <v>5</v>
      </c>
      <c r="X11" s="85">
        <v>6</v>
      </c>
      <c r="Y11" s="88">
        <f>SUM(S11:X11)</f>
        <v>21</v>
      </c>
      <c r="Z11" s="211">
        <f>IF(Y11=0,"",VLOOKUP(Y11,LOOKUP!$C$18:$D$24,2,1))</f>
        <v>4</v>
      </c>
      <c r="AA11" s="85">
        <v>1</v>
      </c>
      <c r="AB11" s="85">
        <v>2</v>
      </c>
      <c r="AC11" s="85">
        <v>5</v>
      </c>
      <c r="AD11" s="88">
        <f>SUM(AA11:AC11)</f>
        <v>8</v>
      </c>
      <c r="AE11" s="211">
        <f>IF(AD11=0,"",VLOOKUP(AD11,LOOKUP!$C$26:$D$32,2,1))</f>
        <v>3</v>
      </c>
      <c r="AF11" s="88"/>
      <c r="AG11" s="164"/>
      <c r="AH11" s="88"/>
      <c r="AI11" s="88"/>
      <c r="AJ11" s="88"/>
      <c r="AK11" s="164"/>
      <c r="AL11" s="88"/>
      <c r="AM11" s="88"/>
      <c r="AN11" s="88"/>
      <c r="AO11" s="165"/>
      <c r="AP11" s="163">
        <f>SUM(M11,R11,Z11,AE11)</f>
        <v>13</v>
      </c>
      <c r="AQ11" s="212">
        <f>IF(AP11=0,"",VLOOKUP(AP11,LOOKUP!$C$34:$D$40,2,1))</f>
        <v>4</v>
      </c>
      <c r="AR11" s="99"/>
      <c r="AS11" s="99"/>
      <c r="AT11" s="99"/>
    </row>
    <row r="12" spans="1:52" s="71" customFormat="1" ht="20.25" customHeight="1">
      <c r="A12" s="85">
        <v>2</v>
      </c>
      <c r="B12" s="86" t="s">
        <v>36</v>
      </c>
      <c r="C12" s="87">
        <v>40206162355</v>
      </c>
      <c r="D12" s="88" t="str">
        <f t="shared" ref="D12:D42" si="3">IF(C12="","",VLOOKUP(VALUE(RIGHT(C12)),$AY$12:$AZ$21,2))</f>
        <v>L</v>
      </c>
      <c r="E12" s="85">
        <v>1</v>
      </c>
      <c r="F12" s="85">
        <v>2</v>
      </c>
      <c r="G12" s="85">
        <v>3</v>
      </c>
      <c r="H12" s="85">
        <v>4</v>
      </c>
      <c r="I12" s="85">
        <v>5</v>
      </c>
      <c r="J12" s="85">
        <v>6</v>
      </c>
      <c r="K12" s="85">
        <v>2</v>
      </c>
      <c r="L12" s="121">
        <f t="shared" si="1"/>
        <v>23</v>
      </c>
      <c r="M12" s="210">
        <f>IF(L12=0,"",VLOOKUP(L12,LOOKUP!$C$2:$D$8,2,1))</f>
        <v>4</v>
      </c>
      <c r="N12" s="85">
        <v>5</v>
      </c>
      <c r="O12" s="85">
        <v>5</v>
      </c>
      <c r="P12" s="85">
        <v>3</v>
      </c>
      <c r="Q12" s="89">
        <f t="shared" si="2"/>
        <v>13</v>
      </c>
      <c r="R12" s="210">
        <f>IF(Q12=0,"",VLOOKUP(Q12,LOOKUP!$C$10:$D$16,2,1))</f>
        <v>5</v>
      </c>
      <c r="S12" s="85">
        <v>1</v>
      </c>
      <c r="T12" s="85">
        <v>1</v>
      </c>
      <c r="U12" s="85">
        <v>1</v>
      </c>
      <c r="V12" s="85">
        <v>1</v>
      </c>
      <c r="W12" s="85">
        <v>1</v>
      </c>
      <c r="X12" s="85">
        <v>1</v>
      </c>
      <c r="Y12" s="88">
        <f t="shared" ref="Y12:Y70" si="4">SUM(S12:X12)</f>
        <v>6</v>
      </c>
      <c r="Z12" s="211">
        <f>IF(Y12=0,"",VLOOKUP(Y12,LOOKUP!$C$18:$D$24,2,1))</f>
        <v>1</v>
      </c>
      <c r="AA12" s="85">
        <v>5</v>
      </c>
      <c r="AB12" s="85">
        <v>5</v>
      </c>
      <c r="AC12" s="85">
        <v>3</v>
      </c>
      <c r="AD12" s="88">
        <f t="shared" ref="AD12:AD70" si="5">SUM(AA12:AC12)</f>
        <v>13</v>
      </c>
      <c r="AE12" s="211">
        <f>IF(AD12=0,"",VLOOKUP(AD12,LOOKUP!$C$26:$D$32,2,1))</f>
        <v>5</v>
      </c>
      <c r="AF12" s="88"/>
      <c r="AG12" s="164"/>
      <c r="AH12" s="88"/>
      <c r="AI12" s="88"/>
      <c r="AJ12" s="88"/>
      <c r="AK12" s="164"/>
      <c r="AL12" s="88"/>
      <c r="AM12" s="88"/>
      <c r="AN12" s="88"/>
      <c r="AO12" s="165"/>
      <c r="AP12" s="163">
        <f t="shared" ref="AP12:AP70" si="6">SUM(M12,R12,Z12,AE12)</f>
        <v>15</v>
      </c>
      <c r="AQ12" s="212">
        <f>IF(AP12=0,"",VLOOKUP(AP12,LOOKUP!$C$34:$D$40,2,1))</f>
        <v>4</v>
      </c>
      <c r="AR12" s="99"/>
      <c r="AS12" s="99"/>
      <c r="AT12" s="99"/>
      <c r="AY12" s="101">
        <v>0</v>
      </c>
      <c r="AZ12" s="101" t="s">
        <v>37</v>
      </c>
    </row>
    <row r="13" spans="1:52" s="71" customFormat="1" ht="20.25" customHeight="1">
      <c r="A13" s="85">
        <v>3</v>
      </c>
      <c r="B13" s="86" t="s">
        <v>38</v>
      </c>
      <c r="C13" s="87">
        <v>41209022384</v>
      </c>
      <c r="D13" s="88" t="str">
        <f t="shared" si="3"/>
        <v>P</v>
      </c>
      <c r="E13" s="85">
        <v>6</v>
      </c>
      <c r="F13" s="85">
        <v>4</v>
      </c>
      <c r="G13" s="85">
        <v>5</v>
      </c>
      <c r="H13" s="85">
        <v>4</v>
      </c>
      <c r="I13" s="85">
        <v>4</v>
      </c>
      <c r="J13" s="85">
        <v>5</v>
      </c>
      <c r="K13" s="85">
        <v>5</v>
      </c>
      <c r="L13" s="121">
        <f t="shared" si="1"/>
        <v>33</v>
      </c>
      <c r="M13" s="210">
        <f>IF(L13=0,"",VLOOKUP(L13,LOOKUP!$C$2:$D$8,2,1))</f>
        <v>5</v>
      </c>
      <c r="N13" s="85">
        <v>4</v>
      </c>
      <c r="O13" s="85">
        <v>4</v>
      </c>
      <c r="P13" s="85">
        <v>5</v>
      </c>
      <c r="Q13" s="89">
        <f t="shared" si="2"/>
        <v>13</v>
      </c>
      <c r="R13" s="210">
        <f>IF(Q13=0,"",VLOOKUP(Q13,LOOKUP!$C$10:$D$16,2,1))</f>
        <v>5</v>
      </c>
      <c r="S13" s="85">
        <v>5</v>
      </c>
      <c r="T13" s="85">
        <v>4</v>
      </c>
      <c r="U13" s="85">
        <v>3</v>
      </c>
      <c r="V13" s="85">
        <v>4</v>
      </c>
      <c r="W13" s="85">
        <v>1</v>
      </c>
      <c r="X13" s="85">
        <v>5</v>
      </c>
      <c r="Y13" s="88">
        <f t="shared" si="4"/>
        <v>22</v>
      </c>
      <c r="Z13" s="211">
        <f>IF(Y13=0,"",VLOOKUP(Y13,LOOKUP!$C$18:$D$24,2,1))</f>
        <v>4</v>
      </c>
      <c r="AA13" s="85">
        <v>4</v>
      </c>
      <c r="AB13" s="85">
        <v>4</v>
      </c>
      <c r="AC13" s="85">
        <v>5</v>
      </c>
      <c r="AD13" s="88">
        <f t="shared" si="5"/>
        <v>13</v>
      </c>
      <c r="AE13" s="211">
        <f>IF(AD13=0,"",VLOOKUP(AD13,LOOKUP!$C$26:$D$32,2,1))</f>
        <v>5</v>
      </c>
      <c r="AF13" s="88"/>
      <c r="AG13" s="164"/>
      <c r="AH13" s="88"/>
      <c r="AI13" s="88"/>
      <c r="AJ13" s="88"/>
      <c r="AK13" s="164"/>
      <c r="AL13" s="88"/>
      <c r="AM13" s="88"/>
      <c r="AN13" s="88"/>
      <c r="AO13" s="165"/>
      <c r="AP13" s="163">
        <f t="shared" si="6"/>
        <v>19</v>
      </c>
      <c r="AQ13" s="212">
        <f>IF(AP13=0,"",VLOOKUP(AP13,LOOKUP!$C$34:$D$40,2,1))</f>
        <v>5</v>
      </c>
      <c r="AR13" s="99"/>
      <c r="AS13" s="99"/>
      <c r="AT13" s="99"/>
      <c r="AY13" s="101">
        <v>1</v>
      </c>
      <c r="AZ13" s="101" t="s">
        <v>39</v>
      </c>
    </row>
    <row r="14" spans="1:52" s="71" customFormat="1" ht="20.25" customHeight="1">
      <c r="A14" s="85">
        <v>4</v>
      </c>
      <c r="B14" s="86" t="s">
        <v>40</v>
      </c>
      <c r="C14" s="87">
        <v>40709072361</v>
      </c>
      <c r="D14" s="88" t="str">
        <f t="shared" si="3"/>
        <v>L</v>
      </c>
      <c r="E14" s="85">
        <v>6</v>
      </c>
      <c r="F14" s="85">
        <v>4</v>
      </c>
      <c r="G14" s="85">
        <v>5</v>
      </c>
      <c r="H14" s="85">
        <v>4</v>
      </c>
      <c r="I14" s="85">
        <v>4</v>
      </c>
      <c r="J14" s="85">
        <v>5</v>
      </c>
      <c r="K14" s="85">
        <v>5</v>
      </c>
      <c r="L14" s="121">
        <f t="shared" si="1"/>
        <v>33</v>
      </c>
      <c r="M14" s="210">
        <f>IF(L14=0,"",VLOOKUP(L14,LOOKUP!$C$2:$D$8,2,1))</f>
        <v>5</v>
      </c>
      <c r="N14" s="85">
        <v>4</v>
      </c>
      <c r="O14" s="85">
        <v>4</v>
      </c>
      <c r="P14" s="85">
        <v>5</v>
      </c>
      <c r="Q14" s="89">
        <f t="shared" si="2"/>
        <v>13</v>
      </c>
      <c r="R14" s="210">
        <f>IF(Q14=0,"",VLOOKUP(Q14,LOOKUP!$C$10:$D$16,2,1))</f>
        <v>5</v>
      </c>
      <c r="S14" s="85">
        <v>5</v>
      </c>
      <c r="T14" s="85">
        <v>4</v>
      </c>
      <c r="U14" s="85">
        <v>3</v>
      </c>
      <c r="V14" s="85">
        <v>3</v>
      </c>
      <c r="W14" s="85">
        <v>3</v>
      </c>
      <c r="X14" s="85">
        <v>5</v>
      </c>
      <c r="Y14" s="88">
        <f t="shared" si="4"/>
        <v>23</v>
      </c>
      <c r="Z14" s="211">
        <f>IF(Y14=0,"",VLOOKUP(Y14,LOOKUP!$C$18:$D$24,2,1))</f>
        <v>4</v>
      </c>
      <c r="AA14" s="85">
        <v>4</v>
      </c>
      <c r="AB14" s="85">
        <v>4</v>
      </c>
      <c r="AC14" s="85">
        <v>5</v>
      </c>
      <c r="AD14" s="88">
        <f t="shared" si="5"/>
        <v>13</v>
      </c>
      <c r="AE14" s="211">
        <f>IF(AD14=0,"",VLOOKUP(AD14,LOOKUP!$C$26:$D$32,2,1))</f>
        <v>5</v>
      </c>
      <c r="AF14" s="88"/>
      <c r="AG14" s="164"/>
      <c r="AH14" s="88"/>
      <c r="AI14" s="88"/>
      <c r="AJ14" s="88"/>
      <c r="AK14" s="164"/>
      <c r="AL14" s="88"/>
      <c r="AM14" s="88"/>
      <c r="AN14" s="88"/>
      <c r="AO14" s="165"/>
      <c r="AP14" s="163">
        <f t="shared" si="6"/>
        <v>19</v>
      </c>
      <c r="AQ14" s="212">
        <f>IF(AP14=0,"",VLOOKUP(AP14,LOOKUP!$C$34:$D$40,2,1))</f>
        <v>5</v>
      </c>
      <c r="AR14" s="99"/>
      <c r="AS14" s="99"/>
      <c r="AT14" s="99"/>
      <c r="AY14" s="101">
        <v>2</v>
      </c>
      <c r="AZ14" s="101" t="s">
        <v>37</v>
      </c>
    </row>
    <row r="15" spans="1:52" s="71" customFormat="1" ht="20.25" customHeight="1">
      <c r="A15" s="85">
        <v>5</v>
      </c>
      <c r="B15" s="86" t="s">
        <v>41</v>
      </c>
      <c r="C15" s="87">
        <v>41207162357</v>
      </c>
      <c r="D15" s="88" t="str">
        <f t="shared" si="3"/>
        <v>L</v>
      </c>
      <c r="E15" s="85">
        <v>6</v>
      </c>
      <c r="F15" s="85">
        <v>3</v>
      </c>
      <c r="G15" s="85">
        <v>3</v>
      </c>
      <c r="H15" s="85">
        <v>3</v>
      </c>
      <c r="I15" s="85">
        <v>3</v>
      </c>
      <c r="J15" s="85">
        <v>3</v>
      </c>
      <c r="K15" s="85">
        <v>3</v>
      </c>
      <c r="L15" s="121">
        <f t="shared" si="1"/>
        <v>24</v>
      </c>
      <c r="M15" s="210">
        <f>IF(L15=0,"",VLOOKUP(L15,LOOKUP!$C$2:$D$8,2,1))</f>
        <v>4</v>
      </c>
      <c r="N15" s="85">
        <v>3</v>
      </c>
      <c r="O15" s="85">
        <v>3</v>
      </c>
      <c r="P15" s="85">
        <v>5</v>
      </c>
      <c r="Q15" s="89">
        <f t="shared" si="2"/>
        <v>11</v>
      </c>
      <c r="R15" s="210">
        <f>IF(Q15=0,"",VLOOKUP(Q15,LOOKUP!$C$10:$D$16,2,1))</f>
        <v>4</v>
      </c>
      <c r="S15" s="85">
        <v>5</v>
      </c>
      <c r="T15" s="85">
        <v>3</v>
      </c>
      <c r="U15" s="85">
        <v>3</v>
      </c>
      <c r="V15" s="85">
        <v>3</v>
      </c>
      <c r="W15" s="85">
        <v>4</v>
      </c>
      <c r="X15" s="85">
        <v>5</v>
      </c>
      <c r="Y15" s="88">
        <f t="shared" si="4"/>
        <v>23</v>
      </c>
      <c r="Z15" s="211">
        <f>IF(Y15=0,"",VLOOKUP(Y15,LOOKUP!$C$18:$D$24,2,1))</f>
        <v>4</v>
      </c>
      <c r="AA15" s="85">
        <v>3</v>
      </c>
      <c r="AB15" s="85">
        <v>3</v>
      </c>
      <c r="AC15" s="85">
        <v>5</v>
      </c>
      <c r="AD15" s="88">
        <f t="shared" si="5"/>
        <v>11</v>
      </c>
      <c r="AE15" s="211">
        <f>IF(AD15=0,"",VLOOKUP(AD15,LOOKUP!$C$26:$D$32,2,1))</f>
        <v>4</v>
      </c>
      <c r="AF15" s="88"/>
      <c r="AG15" s="164"/>
      <c r="AH15" s="88"/>
      <c r="AI15" s="88"/>
      <c r="AJ15" s="88"/>
      <c r="AK15" s="164"/>
      <c r="AL15" s="88"/>
      <c r="AM15" s="88"/>
      <c r="AN15" s="88"/>
      <c r="AO15" s="165"/>
      <c r="AP15" s="163">
        <f t="shared" si="6"/>
        <v>16</v>
      </c>
      <c r="AQ15" s="212">
        <f>IF(AP15=0,"",VLOOKUP(AP15,LOOKUP!$C$34:$D$40,2,1))</f>
        <v>4</v>
      </c>
      <c r="AR15" s="99"/>
      <c r="AS15" s="99"/>
      <c r="AT15" s="99"/>
      <c r="AY15" s="101">
        <v>3</v>
      </c>
      <c r="AZ15" s="101" t="s">
        <v>39</v>
      </c>
    </row>
    <row r="16" spans="1:52" s="71" customFormat="1" ht="20.25" customHeight="1">
      <c r="A16" s="85">
        <v>6</v>
      </c>
      <c r="B16" s="86" t="s">
        <v>42</v>
      </c>
      <c r="C16" s="87">
        <v>41209166359</v>
      </c>
      <c r="D16" s="88" t="str">
        <f t="shared" si="3"/>
        <v>L</v>
      </c>
      <c r="E16" s="85">
        <v>6</v>
      </c>
      <c r="F16" s="85">
        <v>6</v>
      </c>
      <c r="G16" s="85">
        <v>6</v>
      </c>
      <c r="H16" s="85">
        <v>6</v>
      </c>
      <c r="I16" s="85">
        <v>6</v>
      </c>
      <c r="J16" s="85">
        <v>6</v>
      </c>
      <c r="K16" s="85">
        <v>6</v>
      </c>
      <c r="L16" s="121">
        <f t="shared" si="1"/>
        <v>42</v>
      </c>
      <c r="M16" s="210">
        <f>IF(L16=0,"",VLOOKUP(L16,LOOKUP!$C$2:$D$8,2,1))</f>
        <v>6</v>
      </c>
      <c r="N16" s="85">
        <v>6</v>
      </c>
      <c r="O16" s="85">
        <v>6</v>
      </c>
      <c r="P16" s="85">
        <v>6</v>
      </c>
      <c r="Q16" s="89">
        <f t="shared" si="2"/>
        <v>18</v>
      </c>
      <c r="R16" s="210">
        <f>IF(Q16=0,"",VLOOKUP(Q16,LOOKUP!$C$10:$D$16,2,1))</f>
        <v>6</v>
      </c>
      <c r="S16" s="85">
        <v>6</v>
      </c>
      <c r="T16" s="85">
        <v>6</v>
      </c>
      <c r="U16" s="85">
        <v>2</v>
      </c>
      <c r="V16" s="85">
        <v>3</v>
      </c>
      <c r="W16" s="85">
        <v>4</v>
      </c>
      <c r="X16" s="85">
        <v>6</v>
      </c>
      <c r="Y16" s="88">
        <f t="shared" si="4"/>
        <v>27</v>
      </c>
      <c r="Z16" s="211">
        <f>IF(Y16=0,"",VLOOKUP(Y16,LOOKUP!$C$18:$D$24,2,1))</f>
        <v>5</v>
      </c>
      <c r="AA16" s="85">
        <v>6</v>
      </c>
      <c r="AB16" s="85">
        <v>6</v>
      </c>
      <c r="AC16" s="85">
        <v>6</v>
      </c>
      <c r="AD16" s="88">
        <f t="shared" si="5"/>
        <v>18</v>
      </c>
      <c r="AE16" s="211">
        <f>IF(AD16=0,"",VLOOKUP(AD16,LOOKUP!$C$26:$D$32,2,1))</f>
        <v>6</v>
      </c>
      <c r="AF16" s="88"/>
      <c r="AG16" s="164"/>
      <c r="AH16" s="88"/>
      <c r="AI16" s="88"/>
      <c r="AJ16" s="88"/>
      <c r="AK16" s="164"/>
      <c r="AL16" s="88"/>
      <c r="AM16" s="88"/>
      <c r="AN16" s="88"/>
      <c r="AO16" s="165"/>
      <c r="AP16" s="163">
        <f t="shared" si="6"/>
        <v>23</v>
      </c>
      <c r="AQ16" s="212">
        <f>IF(AP16=0,"",VLOOKUP(AP16,LOOKUP!$C$34:$D$40,2,1))</f>
        <v>6</v>
      </c>
      <c r="AR16" s="99"/>
      <c r="AS16" s="99"/>
      <c r="AT16" s="99"/>
      <c r="AY16" s="101">
        <v>4</v>
      </c>
      <c r="AZ16" s="101" t="s">
        <v>37</v>
      </c>
    </row>
    <row r="17" spans="1:52" s="71" customFormat="1" ht="20.25" customHeight="1">
      <c r="A17" s="85">
        <v>7</v>
      </c>
      <c r="B17" s="86" t="s">
        <v>43</v>
      </c>
      <c r="C17" s="87">
        <v>41208018957</v>
      </c>
      <c r="D17" s="88" t="str">
        <f t="shared" si="3"/>
        <v>L</v>
      </c>
      <c r="E17" s="85">
        <v>6</v>
      </c>
      <c r="F17" s="85">
        <v>4</v>
      </c>
      <c r="G17" s="85">
        <v>4</v>
      </c>
      <c r="H17" s="85">
        <v>4</v>
      </c>
      <c r="I17" s="85">
        <v>4</v>
      </c>
      <c r="J17" s="85">
        <v>4</v>
      </c>
      <c r="K17" s="85">
        <v>4</v>
      </c>
      <c r="L17" s="121">
        <f t="shared" si="1"/>
        <v>30</v>
      </c>
      <c r="M17" s="210">
        <f>IF(L17=0,"",VLOOKUP(L17,LOOKUP!$C$2:$D$8,2,1))</f>
        <v>5</v>
      </c>
      <c r="N17" s="85">
        <v>4</v>
      </c>
      <c r="O17" s="85">
        <v>4</v>
      </c>
      <c r="P17" s="85">
        <v>4</v>
      </c>
      <c r="Q17" s="89">
        <f t="shared" si="2"/>
        <v>12</v>
      </c>
      <c r="R17" s="210">
        <f>IF(Q17=0,"",VLOOKUP(Q17,LOOKUP!$C$10:$D$16,2,1))</f>
        <v>4</v>
      </c>
      <c r="S17" s="85">
        <v>1</v>
      </c>
      <c r="T17" s="85">
        <v>2</v>
      </c>
      <c r="U17" s="85">
        <v>3</v>
      </c>
      <c r="V17" s="85">
        <v>4</v>
      </c>
      <c r="W17" s="85">
        <v>5</v>
      </c>
      <c r="X17" s="85">
        <v>6</v>
      </c>
      <c r="Y17" s="88">
        <f t="shared" si="4"/>
        <v>21</v>
      </c>
      <c r="Z17" s="211">
        <f>IF(Y17=0,"",VLOOKUP(Y17,LOOKUP!$C$18:$D$24,2,1))</f>
        <v>4</v>
      </c>
      <c r="AA17" s="85">
        <v>6</v>
      </c>
      <c r="AB17" s="85">
        <v>4</v>
      </c>
      <c r="AC17" s="85">
        <v>3</v>
      </c>
      <c r="AD17" s="88">
        <f t="shared" si="5"/>
        <v>13</v>
      </c>
      <c r="AE17" s="211">
        <f>IF(AD17=0,"",VLOOKUP(AD17,LOOKUP!$C$26:$D$32,2,1))</f>
        <v>5</v>
      </c>
      <c r="AF17" s="88"/>
      <c r="AG17" s="164"/>
      <c r="AH17" s="88"/>
      <c r="AI17" s="88"/>
      <c r="AJ17" s="88"/>
      <c r="AK17" s="164"/>
      <c r="AL17" s="88"/>
      <c r="AM17" s="88"/>
      <c r="AN17" s="88"/>
      <c r="AO17" s="165"/>
      <c r="AP17" s="163">
        <f t="shared" si="6"/>
        <v>18</v>
      </c>
      <c r="AQ17" s="212">
        <f>IF(AP17=0,"",VLOOKUP(AP17,LOOKUP!$C$34:$D$40,2,1))</f>
        <v>5</v>
      </c>
      <c r="AR17" s="99"/>
      <c r="AS17" s="99"/>
      <c r="AT17" s="99"/>
      <c r="AY17" s="101">
        <v>5</v>
      </c>
      <c r="AZ17" s="101" t="s">
        <v>39</v>
      </c>
    </row>
    <row r="18" spans="1:52" s="71" customFormat="1" ht="20.25" customHeight="1">
      <c r="A18" s="85">
        <v>8</v>
      </c>
      <c r="B18" s="86" t="s">
        <v>44</v>
      </c>
      <c r="C18" s="87">
        <v>41203018933</v>
      </c>
      <c r="D18" s="88" t="str">
        <f t="shared" si="3"/>
        <v>L</v>
      </c>
      <c r="E18" s="85">
        <v>1</v>
      </c>
      <c r="F18" s="85">
        <v>1</v>
      </c>
      <c r="G18" s="85">
        <v>1</v>
      </c>
      <c r="H18" s="85">
        <v>1</v>
      </c>
      <c r="I18" s="85">
        <v>1</v>
      </c>
      <c r="J18" s="85">
        <v>1</v>
      </c>
      <c r="K18" s="85">
        <v>3</v>
      </c>
      <c r="L18" s="121">
        <f t="shared" si="1"/>
        <v>9</v>
      </c>
      <c r="M18" s="210">
        <f>IF(L18=0,"",VLOOKUP(L18,LOOKUP!$C$2:$D$8,2,1))</f>
        <v>2</v>
      </c>
      <c r="N18" s="85">
        <v>1</v>
      </c>
      <c r="O18" s="85">
        <v>1</v>
      </c>
      <c r="P18" s="85">
        <v>1</v>
      </c>
      <c r="Q18" s="89">
        <f t="shared" si="2"/>
        <v>3</v>
      </c>
      <c r="R18" s="210">
        <f>IF(Q18=0,"",VLOOKUP(Q18,LOOKUP!$C$10:$D$16,2,1))</f>
        <v>1</v>
      </c>
      <c r="S18" s="85">
        <v>1</v>
      </c>
      <c r="T18" s="85">
        <v>1</v>
      </c>
      <c r="U18" s="85">
        <v>1</v>
      </c>
      <c r="V18" s="85">
        <v>1</v>
      </c>
      <c r="W18" s="85">
        <v>1</v>
      </c>
      <c r="X18" s="85">
        <v>3</v>
      </c>
      <c r="Y18" s="88">
        <f t="shared" si="4"/>
        <v>8</v>
      </c>
      <c r="Z18" s="211">
        <f>IF(Y18=0,"",VLOOKUP(Y18,LOOKUP!$C$18:$D$24,2,1))</f>
        <v>2</v>
      </c>
      <c r="AA18" s="85">
        <v>1</v>
      </c>
      <c r="AB18" s="85">
        <v>1</v>
      </c>
      <c r="AC18" s="85">
        <v>1</v>
      </c>
      <c r="AD18" s="88">
        <f t="shared" si="5"/>
        <v>3</v>
      </c>
      <c r="AE18" s="211">
        <f>IF(AD18=0,"",VLOOKUP(AD18,LOOKUP!$C$26:$D$32,2,1))</f>
        <v>1</v>
      </c>
      <c r="AF18" s="88"/>
      <c r="AG18" s="164"/>
      <c r="AH18" s="88"/>
      <c r="AI18" s="88"/>
      <c r="AJ18" s="88"/>
      <c r="AK18" s="164"/>
      <c r="AL18" s="88"/>
      <c r="AM18" s="88"/>
      <c r="AN18" s="88"/>
      <c r="AO18" s="165"/>
      <c r="AP18" s="163">
        <f t="shared" si="6"/>
        <v>6</v>
      </c>
      <c r="AQ18" s="212">
        <f>IF(AP18=0,"",VLOOKUP(AP18,LOOKUP!$C$34:$D$40,2,1))</f>
        <v>2</v>
      </c>
      <c r="AR18" s="99"/>
      <c r="AS18" s="99"/>
      <c r="AT18" s="99"/>
      <c r="AY18" s="101">
        <v>6</v>
      </c>
      <c r="AZ18" s="101" t="s">
        <v>37</v>
      </c>
    </row>
    <row r="19" spans="1:52" s="71" customFormat="1" ht="20.25" customHeight="1">
      <c r="A19" s="85">
        <v>9</v>
      </c>
      <c r="B19" s="86" t="s">
        <v>45</v>
      </c>
      <c r="C19" s="87">
        <v>41208162564</v>
      </c>
      <c r="D19" s="88" t="str">
        <f t="shared" si="3"/>
        <v>P</v>
      </c>
      <c r="E19" s="85">
        <v>6</v>
      </c>
      <c r="F19" s="85">
        <v>4</v>
      </c>
      <c r="G19" s="85">
        <v>5</v>
      </c>
      <c r="H19" s="85">
        <v>4</v>
      </c>
      <c r="I19" s="85">
        <v>4</v>
      </c>
      <c r="J19" s="85">
        <v>5</v>
      </c>
      <c r="K19" s="85">
        <v>5</v>
      </c>
      <c r="L19" s="121">
        <f t="shared" si="1"/>
        <v>33</v>
      </c>
      <c r="M19" s="210">
        <f>IF(L19=0,"",VLOOKUP(L19,LOOKUP!$C$2:$D$8,2,1))</f>
        <v>5</v>
      </c>
      <c r="N19" s="85">
        <v>4</v>
      </c>
      <c r="O19" s="85">
        <v>4</v>
      </c>
      <c r="P19" s="85">
        <v>5</v>
      </c>
      <c r="Q19" s="89">
        <f t="shared" si="2"/>
        <v>13</v>
      </c>
      <c r="R19" s="210">
        <f>IF(Q19=0,"",VLOOKUP(Q19,LOOKUP!$C$10:$D$16,2,1))</f>
        <v>5</v>
      </c>
      <c r="S19" s="85">
        <v>5</v>
      </c>
      <c r="T19" s="85">
        <v>4</v>
      </c>
      <c r="U19" s="85">
        <v>2</v>
      </c>
      <c r="V19" s="85">
        <v>2</v>
      </c>
      <c r="W19" s="85">
        <v>2</v>
      </c>
      <c r="X19" s="85">
        <v>5</v>
      </c>
      <c r="Y19" s="88">
        <f t="shared" si="4"/>
        <v>20</v>
      </c>
      <c r="Z19" s="211">
        <f>IF(Y19=0,"",VLOOKUP(Y19,LOOKUP!$C$18:$D$24,2,1))</f>
        <v>4</v>
      </c>
      <c r="AA19" s="85">
        <v>4</v>
      </c>
      <c r="AB19" s="85">
        <v>4</v>
      </c>
      <c r="AC19" s="85">
        <v>1</v>
      </c>
      <c r="AD19" s="88">
        <f t="shared" si="5"/>
        <v>9</v>
      </c>
      <c r="AE19" s="211">
        <f>IF(AD19=0,"",VLOOKUP(AD19,LOOKUP!$C$26:$D$32,2,1))</f>
        <v>3</v>
      </c>
      <c r="AF19" s="88"/>
      <c r="AG19" s="164"/>
      <c r="AH19" s="88"/>
      <c r="AI19" s="88"/>
      <c r="AJ19" s="88"/>
      <c r="AK19" s="164"/>
      <c r="AL19" s="88"/>
      <c r="AM19" s="88"/>
      <c r="AN19" s="88"/>
      <c r="AO19" s="165"/>
      <c r="AP19" s="163">
        <f t="shared" si="6"/>
        <v>17</v>
      </c>
      <c r="AQ19" s="212">
        <f>IF(AP19=0,"",VLOOKUP(AP19,LOOKUP!$C$34:$D$40,2,1))</f>
        <v>5</v>
      </c>
      <c r="AR19" s="99"/>
      <c r="AS19" s="99"/>
      <c r="AT19" s="99"/>
      <c r="AY19" s="101">
        <v>7</v>
      </c>
      <c r="AZ19" s="101" t="s">
        <v>39</v>
      </c>
    </row>
    <row r="20" spans="1:52" s="71" customFormat="1" ht="20.25" customHeight="1">
      <c r="A20" s="85">
        <v>10</v>
      </c>
      <c r="B20" s="86" t="s">
        <v>46</v>
      </c>
      <c r="C20" s="87">
        <v>41209169898</v>
      </c>
      <c r="D20" s="88" t="str">
        <f t="shared" si="3"/>
        <v>P</v>
      </c>
      <c r="E20" s="85">
        <v>6</v>
      </c>
      <c r="F20" s="85">
        <v>4</v>
      </c>
      <c r="G20" s="85">
        <v>5</v>
      </c>
      <c r="H20" s="85">
        <v>4</v>
      </c>
      <c r="I20" s="85">
        <v>4</v>
      </c>
      <c r="J20" s="85">
        <v>5</v>
      </c>
      <c r="K20" s="85">
        <v>5</v>
      </c>
      <c r="L20" s="121">
        <f t="shared" si="1"/>
        <v>33</v>
      </c>
      <c r="M20" s="210">
        <f>IF(L20=0,"",VLOOKUP(L20,LOOKUP!$C$2:$D$8,2,1))</f>
        <v>5</v>
      </c>
      <c r="N20" s="85">
        <v>4</v>
      </c>
      <c r="O20" s="85">
        <v>4</v>
      </c>
      <c r="P20" s="85">
        <v>5</v>
      </c>
      <c r="Q20" s="89">
        <f t="shared" si="2"/>
        <v>13</v>
      </c>
      <c r="R20" s="210">
        <f>IF(Q20=0,"",VLOOKUP(Q20,LOOKUP!$C$10:$D$16,2,1))</f>
        <v>5</v>
      </c>
      <c r="S20" s="85">
        <v>5</v>
      </c>
      <c r="T20" s="85">
        <v>4</v>
      </c>
      <c r="U20" s="85">
        <v>2</v>
      </c>
      <c r="V20" s="85">
        <v>2</v>
      </c>
      <c r="W20" s="85">
        <v>2</v>
      </c>
      <c r="X20" s="85">
        <v>5</v>
      </c>
      <c r="Y20" s="88">
        <f t="shared" si="4"/>
        <v>20</v>
      </c>
      <c r="Z20" s="211">
        <f>IF(Y20=0,"",VLOOKUP(Y20,LOOKUP!$C$18:$D$24,2,1))</f>
        <v>4</v>
      </c>
      <c r="AA20" s="85">
        <v>2</v>
      </c>
      <c r="AB20" s="85">
        <v>2</v>
      </c>
      <c r="AC20" s="85">
        <v>2</v>
      </c>
      <c r="AD20" s="88">
        <f t="shared" si="5"/>
        <v>6</v>
      </c>
      <c r="AE20" s="211">
        <f>IF(AD20=0,"",VLOOKUP(AD20,LOOKUP!$C$26:$D$32,2,1))</f>
        <v>2</v>
      </c>
      <c r="AF20" s="88"/>
      <c r="AG20" s="164"/>
      <c r="AH20" s="88"/>
      <c r="AI20" s="88"/>
      <c r="AJ20" s="88"/>
      <c r="AK20" s="164"/>
      <c r="AL20" s="88"/>
      <c r="AM20" s="88"/>
      <c r="AN20" s="88"/>
      <c r="AO20" s="165"/>
      <c r="AP20" s="163">
        <f t="shared" si="6"/>
        <v>16</v>
      </c>
      <c r="AQ20" s="212">
        <f>IF(AP20=0,"",VLOOKUP(AP20,LOOKUP!$C$34:$D$40,2,1))</f>
        <v>4</v>
      </c>
      <c r="AR20" s="99"/>
      <c r="AS20" s="99"/>
      <c r="AT20" s="99"/>
      <c r="AY20" s="101">
        <v>8</v>
      </c>
      <c r="AZ20" s="101" t="s">
        <v>37</v>
      </c>
    </row>
    <row r="21" spans="1:52" s="71" customFormat="1" ht="20.25" customHeight="1">
      <c r="A21" s="85">
        <v>11</v>
      </c>
      <c r="B21" s="86" t="s">
        <v>47</v>
      </c>
      <c r="C21" s="87">
        <v>41216167867</v>
      </c>
      <c r="D21" s="88" t="str">
        <f t="shared" si="3"/>
        <v>L</v>
      </c>
      <c r="E21" s="85">
        <v>6</v>
      </c>
      <c r="F21" s="85">
        <v>3</v>
      </c>
      <c r="G21" s="85">
        <v>5</v>
      </c>
      <c r="H21" s="85">
        <v>3</v>
      </c>
      <c r="I21" s="85">
        <v>3</v>
      </c>
      <c r="J21" s="85">
        <v>5</v>
      </c>
      <c r="K21" s="85">
        <v>2</v>
      </c>
      <c r="L21" s="121">
        <f t="shared" si="1"/>
        <v>27</v>
      </c>
      <c r="M21" s="210">
        <f>IF(L21=0,"",VLOOKUP(L21,LOOKUP!$C$2:$D$8,2,1))</f>
        <v>4</v>
      </c>
      <c r="N21" s="85">
        <v>3</v>
      </c>
      <c r="O21" s="85">
        <v>3</v>
      </c>
      <c r="P21" s="85">
        <v>5</v>
      </c>
      <c r="Q21" s="89">
        <f t="shared" si="2"/>
        <v>11</v>
      </c>
      <c r="R21" s="210">
        <f>IF(Q21=0,"",VLOOKUP(Q21,LOOKUP!$C$10:$D$16,2,1))</f>
        <v>4</v>
      </c>
      <c r="S21" s="85">
        <v>5</v>
      </c>
      <c r="T21" s="85">
        <v>3</v>
      </c>
      <c r="U21" s="85"/>
      <c r="V21" s="85"/>
      <c r="W21" s="85"/>
      <c r="X21" s="85">
        <v>5</v>
      </c>
      <c r="Y21" s="88">
        <f t="shared" si="4"/>
        <v>13</v>
      </c>
      <c r="Z21" s="211">
        <f>IF(Y21=0,"",VLOOKUP(Y21,LOOKUP!$C$18:$D$24,2,1))</f>
        <v>3</v>
      </c>
      <c r="AA21" s="85">
        <v>3</v>
      </c>
      <c r="AB21" s="85">
        <v>3</v>
      </c>
      <c r="AC21" s="85">
        <v>5</v>
      </c>
      <c r="AD21" s="88">
        <f t="shared" si="5"/>
        <v>11</v>
      </c>
      <c r="AE21" s="211">
        <f>IF(AD21=0,"",VLOOKUP(AD21,LOOKUP!$C$26:$D$32,2,1))</f>
        <v>4</v>
      </c>
      <c r="AF21" s="88"/>
      <c r="AG21" s="164"/>
      <c r="AH21" s="88"/>
      <c r="AI21" s="88"/>
      <c r="AJ21" s="88"/>
      <c r="AK21" s="164"/>
      <c r="AL21" s="88"/>
      <c r="AM21" s="88"/>
      <c r="AN21" s="88"/>
      <c r="AO21" s="165"/>
      <c r="AP21" s="163">
        <f t="shared" si="6"/>
        <v>15</v>
      </c>
      <c r="AQ21" s="212">
        <f>IF(AP21=0,"",VLOOKUP(AP21,LOOKUP!$C$34:$D$40,2,1))</f>
        <v>4</v>
      </c>
      <c r="AR21" s="99"/>
      <c r="AS21" s="99"/>
      <c r="AT21" s="99"/>
      <c r="AY21" s="101">
        <v>9</v>
      </c>
      <c r="AZ21" s="101" t="s">
        <v>39</v>
      </c>
    </row>
    <row r="22" spans="1:52" s="71" customFormat="1" ht="20.25" customHeight="1">
      <c r="A22" s="85">
        <v>12</v>
      </c>
      <c r="B22" s="86" t="s">
        <v>48</v>
      </c>
      <c r="C22" s="87">
        <v>41219169638</v>
      </c>
      <c r="D22" s="88" t="str">
        <f t="shared" si="3"/>
        <v>P</v>
      </c>
      <c r="E22" s="85">
        <v>6</v>
      </c>
      <c r="F22" s="85">
        <v>6</v>
      </c>
      <c r="G22" s="85">
        <v>6</v>
      </c>
      <c r="H22" s="85">
        <v>6</v>
      </c>
      <c r="I22" s="85">
        <v>6</v>
      </c>
      <c r="J22" s="85">
        <v>6</v>
      </c>
      <c r="K22" s="85">
        <v>6</v>
      </c>
      <c r="L22" s="121">
        <f t="shared" si="1"/>
        <v>42</v>
      </c>
      <c r="M22" s="210">
        <f>IF(L22=0,"",VLOOKUP(L22,LOOKUP!$C$2:$D$8,2,1))</f>
        <v>6</v>
      </c>
      <c r="N22" s="85">
        <v>6</v>
      </c>
      <c r="O22" s="85">
        <v>6</v>
      </c>
      <c r="P22" s="85">
        <v>6</v>
      </c>
      <c r="Q22" s="89">
        <f t="shared" si="2"/>
        <v>18</v>
      </c>
      <c r="R22" s="210">
        <f>IF(Q22=0,"",VLOOKUP(Q22,LOOKUP!$C$10:$D$16,2,1))</f>
        <v>6</v>
      </c>
      <c r="S22" s="85">
        <v>6</v>
      </c>
      <c r="T22" s="85">
        <v>6</v>
      </c>
      <c r="U22" s="85"/>
      <c r="V22" s="85"/>
      <c r="W22" s="85"/>
      <c r="X22" s="85">
        <v>6</v>
      </c>
      <c r="Y22" s="88">
        <f t="shared" si="4"/>
        <v>18</v>
      </c>
      <c r="Z22" s="211">
        <f>IF(Y22=0,"",VLOOKUP(Y22,LOOKUP!$C$18:$D$24,2,1))</f>
        <v>3</v>
      </c>
      <c r="AA22" s="85">
        <v>6</v>
      </c>
      <c r="AB22" s="85">
        <v>6</v>
      </c>
      <c r="AC22" s="85">
        <v>6</v>
      </c>
      <c r="AD22" s="88">
        <f t="shared" si="5"/>
        <v>18</v>
      </c>
      <c r="AE22" s="211">
        <f>IF(AD22=0,"",VLOOKUP(AD22,LOOKUP!$C$26:$D$32,2,1))</f>
        <v>6</v>
      </c>
      <c r="AF22" s="88"/>
      <c r="AG22" s="164"/>
      <c r="AH22" s="88"/>
      <c r="AI22" s="88"/>
      <c r="AJ22" s="88"/>
      <c r="AK22" s="164"/>
      <c r="AL22" s="88"/>
      <c r="AM22" s="88"/>
      <c r="AN22" s="88"/>
      <c r="AO22" s="165"/>
      <c r="AP22" s="163">
        <f t="shared" si="6"/>
        <v>21</v>
      </c>
      <c r="AQ22" s="212">
        <f>IF(AP22=0,"",VLOOKUP(AP22,LOOKUP!$C$34:$D$40,2,1))</f>
        <v>6</v>
      </c>
      <c r="AR22" s="99"/>
      <c r="AS22" s="99"/>
      <c r="AT22" s="99"/>
    </row>
    <row r="23" spans="1:52" s="71" customFormat="1" ht="20.25" customHeight="1">
      <c r="A23" s="85">
        <v>13</v>
      </c>
      <c r="B23" s="86" t="s">
        <v>49</v>
      </c>
      <c r="C23" s="87">
        <v>41229162398</v>
      </c>
      <c r="D23" s="88" t="str">
        <f t="shared" si="3"/>
        <v>P</v>
      </c>
      <c r="E23" s="85">
        <v>6</v>
      </c>
      <c r="F23" s="85">
        <v>4</v>
      </c>
      <c r="G23" s="85">
        <v>4</v>
      </c>
      <c r="H23" s="85">
        <v>4</v>
      </c>
      <c r="I23" s="85">
        <v>4</v>
      </c>
      <c r="J23" s="85">
        <v>4</v>
      </c>
      <c r="K23" s="85">
        <v>4</v>
      </c>
      <c r="L23" s="121">
        <f t="shared" si="1"/>
        <v>30</v>
      </c>
      <c r="M23" s="210">
        <f>IF(L23=0,"",VLOOKUP(L23,LOOKUP!$C$2:$D$8,2,1))</f>
        <v>5</v>
      </c>
      <c r="N23" s="85">
        <v>4</v>
      </c>
      <c r="O23" s="85">
        <v>4</v>
      </c>
      <c r="P23" s="85">
        <v>4</v>
      </c>
      <c r="Q23" s="89">
        <f t="shared" si="2"/>
        <v>12</v>
      </c>
      <c r="R23" s="210">
        <f>IF(Q23=0,"",VLOOKUP(Q23,LOOKUP!$C$10:$D$16,2,1))</f>
        <v>4</v>
      </c>
      <c r="S23" s="85">
        <v>4</v>
      </c>
      <c r="T23" s="85">
        <v>4</v>
      </c>
      <c r="U23" s="85"/>
      <c r="V23" s="85"/>
      <c r="W23" s="85"/>
      <c r="X23" s="85">
        <v>4</v>
      </c>
      <c r="Y23" s="88">
        <f t="shared" si="4"/>
        <v>12</v>
      </c>
      <c r="Z23" s="211">
        <f>IF(Y23=0,"",VLOOKUP(Y23,LOOKUP!$C$18:$D$24,2,1))</f>
        <v>2</v>
      </c>
      <c r="AA23" s="85">
        <v>4</v>
      </c>
      <c r="AB23" s="85">
        <v>4</v>
      </c>
      <c r="AC23" s="85">
        <v>4</v>
      </c>
      <c r="AD23" s="88">
        <f t="shared" si="5"/>
        <v>12</v>
      </c>
      <c r="AE23" s="211">
        <f>IF(AD23=0,"",VLOOKUP(AD23,LOOKUP!$C$26:$D$32,2,1))</f>
        <v>4</v>
      </c>
      <c r="AF23" s="88"/>
      <c r="AG23" s="164"/>
      <c r="AH23" s="88"/>
      <c r="AI23" s="88"/>
      <c r="AJ23" s="88"/>
      <c r="AK23" s="164"/>
      <c r="AL23" s="88"/>
      <c r="AM23" s="88"/>
      <c r="AN23" s="88"/>
      <c r="AO23" s="165"/>
      <c r="AP23" s="163">
        <f t="shared" si="6"/>
        <v>15</v>
      </c>
      <c r="AQ23" s="212">
        <f>IF(AP23=0,"",VLOOKUP(AP23,LOOKUP!$C$34:$D$40,2,1))</f>
        <v>4</v>
      </c>
      <c r="AR23" s="99"/>
      <c r="AS23" s="99"/>
      <c r="AT23" s="99"/>
    </row>
    <row r="24" spans="1:52" s="71" customFormat="1" ht="20.25" customHeight="1">
      <c r="A24" s="85">
        <v>14</v>
      </c>
      <c r="B24" s="86" t="s">
        <v>50</v>
      </c>
      <c r="C24" s="87">
        <v>41203168754</v>
      </c>
      <c r="D24" s="88" t="str">
        <f t="shared" si="3"/>
        <v>P</v>
      </c>
      <c r="E24" s="85">
        <v>5</v>
      </c>
      <c r="F24" s="85">
        <v>5</v>
      </c>
      <c r="G24" s="85">
        <v>3</v>
      </c>
      <c r="H24" s="85">
        <v>5</v>
      </c>
      <c r="I24" s="85">
        <v>5</v>
      </c>
      <c r="J24" s="85">
        <v>3</v>
      </c>
      <c r="K24" s="85">
        <v>3</v>
      </c>
      <c r="L24" s="121">
        <f t="shared" si="1"/>
        <v>29</v>
      </c>
      <c r="M24" s="210">
        <f>IF(L24=0,"",VLOOKUP(L24,LOOKUP!$C$2:$D$8,2,1))</f>
        <v>5</v>
      </c>
      <c r="N24" s="85">
        <v>5</v>
      </c>
      <c r="O24" s="85">
        <v>5</v>
      </c>
      <c r="P24" s="85">
        <v>3</v>
      </c>
      <c r="Q24" s="89">
        <f t="shared" si="2"/>
        <v>13</v>
      </c>
      <c r="R24" s="210">
        <f>IF(Q24=0,"",VLOOKUP(Q24,LOOKUP!$C$10:$D$16,2,1))</f>
        <v>5</v>
      </c>
      <c r="S24" s="85">
        <v>3</v>
      </c>
      <c r="T24" s="85">
        <v>5</v>
      </c>
      <c r="U24" s="85"/>
      <c r="V24" s="85"/>
      <c r="W24" s="85"/>
      <c r="X24" s="85">
        <v>3</v>
      </c>
      <c r="Y24" s="88">
        <f t="shared" si="4"/>
        <v>11</v>
      </c>
      <c r="Z24" s="211">
        <f>IF(Y24=0,"",VLOOKUP(Y24,LOOKUP!$C$18:$D$24,2,1))</f>
        <v>2</v>
      </c>
      <c r="AA24" s="85">
        <v>5</v>
      </c>
      <c r="AB24" s="85">
        <v>5</v>
      </c>
      <c r="AC24" s="85">
        <v>3</v>
      </c>
      <c r="AD24" s="88">
        <f t="shared" si="5"/>
        <v>13</v>
      </c>
      <c r="AE24" s="211">
        <f>IF(AD24=0,"",VLOOKUP(AD24,LOOKUP!$C$26:$D$32,2,1))</f>
        <v>5</v>
      </c>
      <c r="AF24" s="88"/>
      <c r="AG24" s="164"/>
      <c r="AH24" s="88"/>
      <c r="AI24" s="88"/>
      <c r="AJ24" s="88"/>
      <c r="AK24" s="164"/>
      <c r="AL24" s="88"/>
      <c r="AM24" s="88"/>
      <c r="AN24" s="88"/>
      <c r="AO24" s="165"/>
      <c r="AP24" s="163">
        <f t="shared" si="6"/>
        <v>17</v>
      </c>
      <c r="AQ24" s="212">
        <f>IF(AP24=0,"",VLOOKUP(AP24,LOOKUP!$C$34:$D$40,2,1))</f>
        <v>5</v>
      </c>
      <c r="AR24" s="99"/>
      <c r="AS24" s="99"/>
      <c r="AT24" s="99"/>
    </row>
    <row r="25" spans="1:52" s="71" customFormat="1" ht="20.25" customHeight="1">
      <c r="A25" s="85">
        <v>15</v>
      </c>
      <c r="B25" s="86" t="s">
        <v>51</v>
      </c>
      <c r="C25" s="87">
        <v>41206162335</v>
      </c>
      <c r="D25" s="88" t="str">
        <f t="shared" si="3"/>
        <v>L</v>
      </c>
      <c r="E25" s="85">
        <v>6</v>
      </c>
      <c r="F25" s="85">
        <v>4</v>
      </c>
      <c r="G25" s="85">
        <v>5</v>
      </c>
      <c r="H25" s="85">
        <v>4</v>
      </c>
      <c r="I25" s="85">
        <v>4</v>
      </c>
      <c r="J25" s="85">
        <v>5</v>
      </c>
      <c r="K25" s="85">
        <v>5</v>
      </c>
      <c r="L25" s="121">
        <f t="shared" si="1"/>
        <v>33</v>
      </c>
      <c r="M25" s="210">
        <f>IF(L25=0,"",VLOOKUP(L25,LOOKUP!$C$2:$D$8,2,1))</f>
        <v>5</v>
      </c>
      <c r="N25" s="85">
        <v>4</v>
      </c>
      <c r="O25" s="85">
        <v>4</v>
      </c>
      <c r="P25" s="85">
        <v>5</v>
      </c>
      <c r="Q25" s="89">
        <f t="shared" si="2"/>
        <v>13</v>
      </c>
      <c r="R25" s="210">
        <f>IF(Q25=0,"",VLOOKUP(Q25,LOOKUP!$C$10:$D$16,2,1))</f>
        <v>5</v>
      </c>
      <c r="S25" s="85">
        <v>5</v>
      </c>
      <c r="T25" s="85">
        <v>4</v>
      </c>
      <c r="U25" s="85"/>
      <c r="V25" s="85"/>
      <c r="W25" s="85"/>
      <c r="X25" s="85">
        <v>5</v>
      </c>
      <c r="Y25" s="88">
        <f t="shared" si="4"/>
        <v>14</v>
      </c>
      <c r="Z25" s="211">
        <f>IF(Y25=0,"",VLOOKUP(Y25,LOOKUP!$C$18:$D$24,2,1))</f>
        <v>3</v>
      </c>
      <c r="AA25" s="85">
        <v>4</v>
      </c>
      <c r="AB25" s="85">
        <v>4</v>
      </c>
      <c r="AC25" s="85">
        <v>5</v>
      </c>
      <c r="AD25" s="88">
        <f t="shared" si="5"/>
        <v>13</v>
      </c>
      <c r="AE25" s="211">
        <f>IF(AD25=0,"",VLOOKUP(AD25,LOOKUP!$C$26:$D$32,2,1))</f>
        <v>5</v>
      </c>
      <c r="AF25" s="88"/>
      <c r="AG25" s="164"/>
      <c r="AH25" s="88"/>
      <c r="AI25" s="88"/>
      <c r="AJ25" s="88"/>
      <c r="AK25" s="164"/>
      <c r="AL25" s="88"/>
      <c r="AM25" s="88"/>
      <c r="AN25" s="88"/>
      <c r="AO25" s="165"/>
      <c r="AP25" s="163">
        <f t="shared" si="6"/>
        <v>18</v>
      </c>
      <c r="AQ25" s="212">
        <f>IF(AP25=0,"",VLOOKUP(AP25,LOOKUP!$C$34:$D$40,2,1))</f>
        <v>5</v>
      </c>
      <c r="AR25" s="99"/>
      <c r="AS25" s="99"/>
      <c r="AT25" s="99"/>
    </row>
    <row r="26" spans="1:52" s="71" customFormat="1" ht="20.25" customHeight="1">
      <c r="A26" s="85">
        <v>16</v>
      </c>
      <c r="B26" s="86" t="s">
        <v>52</v>
      </c>
      <c r="C26" s="87">
        <v>41209166267</v>
      </c>
      <c r="D26" s="88" t="str">
        <f t="shared" si="3"/>
        <v>L</v>
      </c>
      <c r="E26" s="85">
        <v>6</v>
      </c>
      <c r="F26" s="85">
        <v>4</v>
      </c>
      <c r="G26" s="85">
        <v>5</v>
      </c>
      <c r="H26" s="85">
        <v>4</v>
      </c>
      <c r="I26" s="85">
        <v>4</v>
      </c>
      <c r="J26" s="85">
        <v>5</v>
      </c>
      <c r="K26" s="85">
        <v>5</v>
      </c>
      <c r="L26" s="121">
        <f t="shared" si="1"/>
        <v>33</v>
      </c>
      <c r="M26" s="210">
        <f>IF(L26=0,"",VLOOKUP(L26,LOOKUP!$C$2:$D$8,2,1))</f>
        <v>5</v>
      </c>
      <c r="N26" s="85">
        <v>4</v>
      </c>
      <c r="O26" s="85">
        <v>4</v>
      </c>
      <c r="P26" s="85">
        <v>5</v>
      </c>
      <c r="Q26" s="89">
        <f t="shared" si="2"/>
        <v>13</v>
      </c>
      <c r="R26" s="210">
        <f>IF(Q26=0,"",VLOOKUP(Q26,LOOKUP!$C$10:$D$16,2,1))</f>
        <v>5</v>
      </c>
      <c r="S26" s="85">
        <v>5</v>
      </c>
      <c r="T26" s="85">
        <v>4</v>
      </c>
      <c r="U26" s="85"/>
      <c r="V26" s="85"/>
      <c r="W26" s="85"/>
      <c r="X26" s="85">
        <v>5</v>
      </c>
      <c r="Y26" s="88">
        <f t="shared" si="4"/>
        <v>14</v>
      </c>
      <c r="Z26" s="211">
        <f>IF(Y26=0,"",VLOOKUP(Y26,LOOKUP!$C$18:$D$24,2,1))</f>
        <v>3</v>
      </c>
      <c r="AA26" s="85">
        <v>4</v>
      </c>
      <c r="AB26" s="85">
        <v>4</v>
      </c>
      <c r="AC26" s="85">
        <v>5</v>
      </c>
      <c r="AD26" s="88">
        <f t="shared" si="5"/>
        <v>13</v>
      </c>
      <c r="AE26" s="211">
        <f>IF(AD26=0,"",VLOOKUP(AD26,LOOKUP!$C$26:$D$32,2,1))</f>
        <v>5</v>
      </c>
      <c r="AF26" s="88"/>
      <c r="AG26" s="164"/>
      <c r="AH26" s="88"/>
      <c r="AI26" s="88"/>
      <c r="AJ26" s="88"/>
      <c r="AK26" s="164"/>
      <c r="AL26" s="88"/>
      <c r="AM26" s="88"/>
      <c r="AN26" s="88"/>
      <c r="AO26" s="165"/>
      <c r="AP26" s="163">
        <f t="shared" si="6"/>
        <v>18</v>
      </c>
      <c r="AQ26" s="212">
        <f>IF(AP26=0,"",VLOOKUP(AP26,LOOKUP!$C$34:$D$40,2,1))</f>
        <v>5</v>
      </c>
      <c r="AR26" s="99"/>
      <c r="AS26" s="99"/>
      <c r="AT26" s="99"/>
    </row>
    <row r="27" spans="1:52" s="71" customFormat="1" ht="20.25" customHeight="1">
      <c r="A27" s="85">
        <v>17</v>
      </c>
      <c r="B27" s="86" t="s">
        <v>53</v>
      </c>
      <c r="C27" s="87">
        <v>41211166993</v>
      </c>
      <c r="D27" s="88" t="str">
        <f t="shared" si="3"/>
        <v>L</v>
      </c>
      <c r="E27" s="85">
        <v>6</v>
      </c>
      <c r="F27" s="85">
        <v>3</v>
      </c>
      <c r="G27" s="85">
        <v>5</v>
      </c>
      <c r="H27" s="85">
        <v>3</v>
      </c>
      <c r="I27" s="85">
        <v>3</v>
      </c>
      <c r="J27" s="85">
        <v>5</v>
      </c>
      <c r="K27" s="85">
        <v>5</v>
      </c>
      <c r="L27" s="121">
        <f t="shared" si="1"/>
        <v>30</v>
      </c>
      <c r="M27" s="210">
        <f>IF(L27=0,"",VLOOKUP(L27,LOOKUP!$C$2:$D$8,2,1))</f>
        <v>5</v>
      </c>
      <c r="N27" s="85">
        <v>3</v>
      </c>
      <c r="O27" s="85">
        <v>3</v>
      </c>
      <c r="P27" s="85">
        <v>5</v>
      </c>
      <c r="Q27" s="89">
        <f t="shared" si="2"/>
        <v>11</v>
      </c>
      <c r="R27" s="210">
        <f>IF(Q27=0,"",VLOOKUP(Q27,LOOKUP!$C$10:$D$16,2,1))</f>
        <v>4</v>
      </c>
      <c r="S27" s="85">
        <v>5</v>
      </c>
      <c r="T27" s="85">
        <v>3</v>
      </c>
      <c r="U27" s="85"/>
      <c r="V27" s="85"/>
      <c r="W27" s="85"/>
      <c r="X27" s="85">
        <v>5</v>
      </c>
      <c r="Y27" s="88">
        <f t="shared" si="4"/>
        <v>13</v>
      </c>
      <c r="Z27" s="211">
        <f>IF(Y27=0,"",VLOOKUP(Y27,LOOKUP!$C$18:$D$24,2,1))</f>
        <v>3</v>
      </c>
      <c r="AA27" s="85">
        <v>3</v>
      </c>
      <c r="AB27" s="85">
        <v>3</v>
      </c>
      <c r="AC27" s="85">
        <v>5</v>
      </c>
      <c r="AD27" s="88">
        <f t="shared" si="5"/>
        <v>11</v>
      </c>
      <c r="AE27" s="211">
        <f>IF(AD27=0,"",VLOOKUP(AD27,LOOKUP!$C$26:$D$32,2,1))</f>
        <v>4</v>
      </c>
      <c r="AF27" s="88"/>
      <c r="AG27" s="164"/>
      <c r="AH27" s="88"/>
      <c r="AI27" s="88"/>
      <c r="AJ27" s="88"/>
      <c r="AK27" s="164"/>
      <c r="AL27" s="88"/>
      <c r="AM27" s="88"/>
      <c r="AN27" s="88"/>
      <c r="AO27" s="165"/>
      <c r="AP27" s="163">
        <f t="shared" si="6"/>
        <v>16</v>
      </c>
      <c r="AQ27" s="212">
        <f>IF(AP27=0,"",VLOOKUP(AP27,LOOKUP!$C$34:$D$40,2,1))</f>
        <v>4</v>
      </c>
      <c r="AR27" s="99"/>
      <c r="AS27" s="99"/>
      <c r="AT27" s="99"/>
    </row>
    <row r="28" spans="1:52" s="71" customFormat="1" ht="20.25" customHeight="1">
      <c r="A28" s="85">
        <v>18</v>
      </c>
      <c r="B28" s="86" t="s">
        <v>54</v>
      </c>
      <c r="C28" s="87">
        <v>41236161248</v>
      </c>
      <c r="D28" s="88" t="str">
        <f t="shared" si="3"/>
        <v>P</v>
      </c>
      <c r="E28" s="85">
        <v>6</v>
      </c>
      <c r="F28" s="85">
        <v>6</v>
      </c>
      <c r="G28" s="85">
        <v>6</v>
      </c>
      <c r="H28" s="85">
        <v>6</v>
      </c>
      <c r="I28" s="85">
        <v>6</v>
      </c>
      <c r="J28" s="85">
        <v>6</v>
      </c>
      <c r="K28" s="85">
        <v>6</v>
      </c>
      <c r="L28" s="121">
        <f t="shared" si="1"/>
        <v>42</v>
      </c>
      <c r="M28" s="210">
        <f>IF(L28=0,"",VLOOKUP(L28,LOOKUP!$C$2:$D$8,2,1))</f>
        <v>6</v>
      </c>
      <c r="N28" s="85">
        <v>6</v>
      </c>
      <c r="O28" s="85">
        <v>6</v>
      </c>
      <c r="P28" s="85">
        <v>6</v>
      </c>
      <c r="Q28" s="89">
        <f t="shared" si="2"/>
        <v>18</v>
      </c>
      <c r="R28" s="210">
        <f>IF(Q28=0,"",VLOOKUP(Q28,LOOKUP!$C$10:$D$16,2,1))</f>
        <v>6</v>
      </c>
      <c r="S28" s="85">
        <v>6</v>
      </c>
      <c r="T28" s="85">
        <v>6</v>
      </c>
      <c r="U28" s="85"/>
      <c r="V28" s="85"/>
      <c r="W28" s="85"/>
      <c r="X28" s="85">
        <v>6</v>
      </c>
      <c r="Y28" s="88">
        <f t="shared" si="4"/>
        <v>18</v>
      </c>
      <c r="Z28" s="211">
        <f>IF(Y28=0,"",VLOOKUP(Y28,LOOKUP!$C$18:$D$24,2,1))</f>
        <v>3</v>
      </c>
      <c r="AA28" s="85">
        <v>6</v>
      </c>
      <c r="AB28" s="85">
        <v>6</v>
      </c>
      <c r="AC28" s="85">
        <v>6</v>
      </c>
      <c r="AD28" s="88">
        <f t="shared" si="5"/>
        <v>18</v>
      </c>
      <c r="AE28" s="211">
        <f>IF(AD28=0,"",VLOOKUP(AD28,LOOKUP!$C$26:$D$32,2,1))</f>
        <v>6</v>
      </c>
      <c r="AF28" s="88"/>
      <c r="AG28" s="164"/>
      <c r="AH28" s="88"/>
      <c r="AI28" s="88"/>
      <c r="AJ28" s="88"/>
      <c r="AK28" s="164"/>
      <c r="AL28" s="88"/>
      <c r="AM28" s="88"/>
      <c r="AN28" s="88"/>
      <c r="AO28" s="165"/>
      <c r="AP28" s="163">
        <f t="shared" si="6"/>
        <v>21</v>
      </c>
      <c r="AQ28" s="212">
        <f>IF(AP28=0,"",VLOOKUP(AP28,LOOKUP!$C$34:$D$40,2,1))</f>
        <v>6</v>
      </c>
      <c r="AR28" s="99"/>
      <c r="AS28" s="99"/>
      <c r="AT28" s="99"/>
    </row>
    <row r="29" spans="1:52" s="71" customFormat="1" ht="20.25" customHeight="1">
      <c r="A29" s="85">
        <v>19</v>
      </c>
      <c r="B29" s="86" t="s">
        <v>55</v>
      </c>
      <c r="C29" s="87">
        <v>41223161353</v>
      </c>
      <c r="D29" s="88" t="str">
        <f t="shared" si="3"/>
        <v>L</v>
      </c>
      <c r="E29" s="85">
        <v>6</v>
      </c>
      <c r="F29" s="85">
        <v>4</v>
      </c>
      <c r="G29" s="85">
        <v>4</v>
      </c>
      <c r="H29" s="85">
        <v>4</v>
      </c>
      <c r="I29" s="85">
        <v>4</v>
      </c>
      <c r="J29" s="85">
        <v>4</v>
      </c>
      <c r="K29" s="85">
        <v>4</v>
      </c>
      <c r="L29" s="121">
        <f t="shared" si="1"/>
        <v>30</v>
      </c>
      <c r="M29" s="210">
        <f>IF(L29=0,"",VLOOKUP(L29,LOOKUP!$C$2:$D$8,2,1))</f>
        <v>5</v>
      </c>
      <c r="N29" s="85">
        <v>4</v>
      </c>
      <c r="O29" s="85">
        <v>4</v>
      </c>
      <c r="P29" s="85">
        <v>4</v>
      </c>
      <c r="Q29" s="89">
        <f t="shared" si="2"/>
        <v>12</v>
      </c>
      <c r="R29" s="210">
        <f>IF(Q29=0,"",VLOOKUP(Q29,LOOKUP!$C$10:$D$16,2,1))</f>
        <v>4</v>
      </c>
      <c r="S29" s="85">
        <v>4</v>
      </c>
      <c r="T29" s="85">
        <v>4</v>
      </c>
      <c r="U29" s="85"/>
      <c r="V29" s="85"/>
      <c r="W29" s="85"/>
      <c r="X29" s="85">
        <v>4</v>
      </c>
      <c r="Y29" s="88">
        <f t="shared" si="4"/>
        <v>12</v>
      </c>
      <c r="Z29" s="211">
        <f>IF(Y29=0,"",VLOOKUP(Y29,LOOKUP!$C$18:$D$24,2,1))</f>
        <v>2</v>
      </c>
      <c r="AA29" s="85">
        <v>4</v>
      </c>
      <c r="AB29" s="85">
        <v>4</v>
      </c>
      <c r="AC29" s="85">
        <v>4</v>
      </c>
      <c r="AD29" s="88">
        <f t="shared" si="5"/>
        <v>12</v>
      </c>
      <c r="AE29" s="211">
        <f>IF(AD29=0,"",VLOOKUP(AD29,LOOKUP!$C$26:$D$32,2,1))</f>
        <v>4</v>
      </c>
      <c r="AF29" s="88"/>
      <c r="AG29" s="164"/>
      <c r="AH29" s="88"/>
      <c r="AI29" s="88"/>
      <c r="AJ29" s="88"/>
      <c r="AK29" s="164"/>
      <c r="AL29" s="88"/>
      <c r="AM29" s="88"/>
      <c r="AN29" s="88"/>
      <c r="AO29" s="165"/>
      <c r="AP29" s="163">
        <f t="shared" si="6"/>
        <v>15</v>
      </c>
      <c r="AQ29" s="212">
        <f>IF(AP29=0,"",VLOOKUP(AP29,LOOKUP!$C$34:$D$40,2,1))</f>
        <v>4</v>
      </c>
      <c r="AR29" s="99"/>
      <c r="AS29" s="99"/>
      <c r="AT29" s="99"/>
    </row>
    <row r="30" spans="1:52" s="71" customFormat="1" ht="20.25" customHeight="1">
      <c r="A30" s="85">
        <v>20</v>
      </c>
      <c r="B30" s="86" t="s">
        <v>56</v>
      </c>
      <c r="C30" s="87">
        <v>41225169897</v>
      </c>
      <c r="D30" s="88" t="str">
        <f t="shared" si="3"/>
        <v>L</v>
      </c>
      <c r="E30" s="85">
        <v>5</v>
      </c>
      <c r="F30" s="85">
        <v>5</v>
      </c>
      <c r="G30" s="85">
        <v>3</v>
      </c>
      <c r="H30" s="85">
        <v>5</v>
      </c>
      <c r="I30" s="85">
        <v>5</v>
      </c>
      <c r="J30" s="85">
        <v>3</v>
      </c>
      <c r="K30" s="85">
        <v>3</v>
      </c>
      <c r="L30" s="121">
        <f t="shared" si="1"/>
        <v>29</v>
      </c>
      <c r="M30" s="210">
        <f>IF(L30=0,"",VLOOKUP(L30,LOOKUP!$C$2:$D$8,2,1))</f>
        <v>5</v>
      </c>
      <c r="N30" s="85">
        <v>5</v>
      </c>
      <c r="O30" s="85">
        <v>5</v>
      </c>
      <c r="P30" s="85">
        <v>3</v>
      </c>
      <c r="Q30" s="89">
        <f t="shared" si="2"/>
        <v>13</v>
      </c>
      <c r="R30" s="210">
        <f>IF(Q30=0,"",VLOOKUP(Q30,LOOKUP!$C$10:$D$16,2,1))</f>
        <v>5</v>
      </c>
      <c r="S30" s="85">
        <v>3</v>
      </c>
      <c r="T30" s="85">
        <v>5</v>
      </c>
      <c r="U30" s="85"/>
      <c r="V30" s="85"/>
      <c r="W30" s="85"/>
      <c r="X30" s="85">
        <v>3</v>
      </c>
      <c r="Y30" s="88">
        <f t="shared" si="4"/>
        <v>11</v>
      </c>
      <c r="Z30" s="211">
        <f>IF(Y30=0,"",VLOOKUP(Y30,LOOKUP!$C$18:$D$24,2,1))</f>
        <v>2</v>
      </c>
      <c r="AA30" s="85">
        <v>5</v>
      </c>
      <c r="AB30" s="85">
        <v>5</v>
      </c>
      <c r="AC30" s="85">
        <v>3</v>
      </c>
      <c r="AD30" s="88">
        <f t="shared" si="5"/>
        <v>13</v>
      </c>
      <c r="AE30" s="211">
        <f>IF(AD30=0,"",VLOOKUP(AD30,LOOKUP!$C$26:$D$32,2,1))</f>
        <v>5</v>
      </c>
      <c r="AF30" s="88"/>
      <c r="AG30" s="164"/>
      <c r="AH30" s="88"/>
      <c r="AI30" s="88"/>
      <c r="AJ30" s="88"/>
      <c r="AK30" s="164"/>
      <c r="AL30" s="88"/>
      <c r="AM30" s="88"/>
      <c r="AN30" s="88"/>
      <c r="AO30" s="165"/>
      <c r="AP30" s="163">
        <f t="shared" si="6"/>
        <v>17</v>
      </c>
      <c r="AQ30" s="212">
        <f>IF(AP30=0,"",VLOOKUP(AP30,LOOKUP!$C$34:$D$40,2,1))</f>
        <v>5</v>
      </c>
      <c r="AR30" s="99"/>
      <c r="AS30" s="99"/>
      <c r="AT30" s="99"/>
    </row>
    <row r="31" spans="1:52" s="71" customFormat="1" ht="20.25" customHeight="1">
      <c r="A31" s="85">
        <v>21</v>
      </c>
      <c r="B31" s="86" t="s">
        <v>57</v>
      </c>
      <c r="C31" s="87">
        <v>41216163696</v>
      </c>
      <c r="D31" s="88" t="str">
        <f t="shared" si="3"/>
        <v>P</v>
      </c>
      <c r="E31" s="85">
        <v>4</v>
      </c>
      <c r="F31" s="85">
        <v>4</v>
      </c>
      <c r="G31" s="85">
        <v>5</v>
      </c>
      <c r="H31" s="85">
        <v>4</v>
      </c>
      <c r="I31" s="85">
        <v>4</v>
      </c>
      <c r="J31" s="85">
        <v>5</v>
      </c>
      <c r="K31" s="85">
        <v>5</v>
      </c>
      <c r="L31" s="121">
        <f t="shared" si="1"/>
        <v>31</v>
      </c>
      <c r="M31" s="210">
        <f>IF(L31=0,"",VLOOKUP(L31,LOOKUP!$C$2:$D$8,2,1))</f>
        <v>5</v>
      </c>
      <c r="N31" s="85">
        <v>4</v>
      </c>
      <c r="O31" s="85">
        <v>4</v>
      </c>
      <c r="P31" s="85">
        <v>5</v>
      </c>
      <c r="Q31" s="89">
        <f t="shared" si="2"/>
        <v>13</v>
      </c>
      <c r="R31" s="210">
        <f>IF(Q31=0,"",VLOOKUP(Q31,LOOKUP!$C$10:$D$16,2,1))</f>
        <v>5</v>
      </c>
      <c r="S31" s="85">
        <v>5</v>
      </c>
      <c r="T31" s="85">
        <v>4</v>
      </c>
      <c r="U31" s="85"/>
      <c r="V31" s="85"/>
      <c r="W31" s="85"/>
      <c r="X31" s="85">
        <v>5</v>
      </c>
      <c r="Y31" s="88">
        <f t="shared" si="4"/>
        <v>14</v>
      </c>
      <c r="Z31" s="211">
        <f>IF(Y31=0,"",VLOOKUP(Y31,LOOKUP!$C$18:$D$24,2,1))</f>
        <v>3</v>
      </c>
      <c r="AA31" s="85">
        <v>4</v>
      </c>
      <c r="AB31" s="85">
        <v>4</v>
      </c>
      <c r="AC31" s="85">
        <v>5</v>
      </c>
      <c r="AD31" s="88">
        <f t="shared" si="5"/>
        <v>13</v>
      </c>
      <c r="AE31" s="211">
        <f>IF(AD31=0,"",VLOOKUP(AD31,LOOKUP!$C$26:$D$32,2,1))</f>
        <v>5</v>
      </c>
      <c r="AF31" s="88"/>
      <c r="AG31" s="164"/>
      <c r="AH31" s="88"/>
      <c r="AI31" s="88"/>
      <c r="AJ31" s="88"/>
      <c r="AK31" s="164"/>
      <c r="AL31" s="88"/>
      <c r="AM31" s="88"/>
      <c r="AN31" s="88"/>
      <c r="AO31" s="165"/>
      <c r="AP31" s="163">
        <f t="shared" si="6"/>
        <v>18</v>
      </c>
      <c r="AQ31" s="212">
        <f>IF(AP31=0,"",VLOOKUP(AP31,LOOKUP!$C$34:$D$40,2,1))</f>
        <v>5</v>
      </c>
      <c r="AR31" s="99"/>
      <c r="AS31" s="99"/>
      <c r="AT31" s="99"/>
    </row>
    <row r="32" spans="1:52" s="71" customFormat="1" ht="20.25" customHeight="1">
      <c r="A32" s="85">
        <v>22</v>
      </c>
      <c r="B32" s="86" t="s">
        <v>58</v>
      </c>
      <c r="C32" s="87">
        <v>41227163424</v>
      </c>
      <c r="D32" s="88" t="str">
        <f t="shared" si="3"/>
        <v>P</v>
      </c>
      <c r="E32" s="85">
        <v>6</v>
      </c>
      <c r="F32" s="85">
        <v>4</v>
      </c>
      <c r="G32" s="85">
        <v>5</v>
      </c>
      <c r="H32" s="85">
        <v>4</v>
      </c>
      <c r="I32" s="85">
        <v>4</v>
      </c>
      <c r="J32" s="85">
        <v>5</v>
      </c>
      <c r="K32" s="85">
        <v>5</v>
      </c>
      <c r="L32" s="121">
        <f t="shared" si="1"/>
        <v>33</v>
      </c>
      <c r="M32" s="210">
        <f>IF(L32=0,"",VLOOKUP(L32,LOOKUP!$C$2:$D$8,2,1))</f>
        <v>5</v>
      </c>
      <c r="N32" s="85">
        <v>4</v>
      </c>
      <c r="O32" s="85">
        <v>4</v>
      </c>
      <c r="P32" s="85">
        <v>5</v>
      </c>
      <c r="Q32" s="89">
        <f t="shared" si="2"/>
        <v>13</v>
      </c>
      <c r="R32" s="210">
        <f>IF(Q32=0,"",VLOOKUP(Q32,LOOKUP!$C$10:$D$16,2,1))</f>
        <v>5</v>
      </c>
      <c r="S32" s="85">
        <v>5</v>
      </c>
      <c r="T32" s="85">
        <v>4</v>
      </c>
      <c r="U32" s="85"/>
      <c r="V32" s="85"/>
      <c r="W32" s="85"/>
      <c r="X32" s="85">
        <v>5</v>
      </c>
      <c r="Y32" s="88">
        <f t="shared" si="4"/>
        <v>14</v>
      </c>
      <c r="Z32" s="211">
        <f>IF(Y32=0,"",VLOOKUP(Y32,LOOKUP!$C$18:$D$24,2,1))</f>
        <v>3</v>
      </c>
      <c r="AA32" s="85">
        <v>4</v>
      </c>
      <c r="AB32" s="85">
        <v>4</v>
      </c>
      <c r="AC32" s="85">
        <v>5</v>
      </c>
      <c r="AD32" s="88">
        <f t="shared" si="5"/>
        <v>13</v>
      </c>
      <c r="AE32" s="211">
        <f>IF(AD32=0,"",VLOOKUP(AD32,LOOKUP!$C$26:$D$32,2,1))</f>
        <v>5</v>
      </c>
      <c r="AF32" s="88"/>
      <c r="AG32" s="164"/>
      <c r="AH32" s="88"/>
      <c r="AI32" s="88"/>
      <c r="AJ32" s="88"/>
      <c r="AK32" s="164"/>
      <c r="AL32" s="88"/>
      <c r="AM32" s="88"/>
      <c r="AN32" s="88"/>
      <c r="AO32" s="165"/>
      <c r="AP32" s="163">
        <f t="shared" si="6"/>
        <v>18</v>
      </c>
      <c r="AQ32" s="212">
        <f>IF(AP32=0,"",VLOOKUP(AP32,LOOKUP!$C$34:$D$40,2,1))</f>
        <v>5</v>
      </c>
      <c r="AR32" s="99"/>
      <c r="AS32" s="99"/>
      <c r="AT32" s="99"/>
    </row>
    <row r="33" spans="1:46" s="71" customFormat="1" ht="20.25" customHeight="1">
      <c r="A33" s="85">
        <v>23</v>
      </c>
      <c r="B33" s="86" t="s">
        <v>59</v>
      </c>
      <c r="C33" s="87">
        <v>41228166363</v>
      </c>
      <c r="D33" s="88" t="str">
        <f t="shared" si="3"/>
        <v>L</v>
      </c>
      <c r="E33" s="85">
        <v>6</v>
      </c>
      <c r="F33" s="85">
        <v>3</v>
      </c>
      <c r="G33" s="85">
        <v>5</v>
      </c>
      <c r="H33" s="85">
        <v>3</v>
      </c>
      <c r="I33" s="85">
        <v>3</v>
      </c>
      <c r="J33" s="85">
        <v>5</v>
      </c>
      <c r="K33" s="85">
        <v>5</v>
      </c>
      <c r="L33" s="121">
        <f t="shared" si="1"/>
        <v>30</v>
      </c>
      <c r="M33" s="210">
        <f>IF(L33=0,"",VLOOKUP(L33,LOOKUP!$C$2:$D$8,2,1))</f>
        <v>5</v>
      </c>
      <c r="N33" s="85">
        <v>3</v>
      </c>
      <c r="O33" s="85">
        <v>3</v>
      </c>
      <c r="P33" s="85">
        <v>5</v>
      </c>
      <c r="Q33" s="89">
        <f t="shared" si="2"/>
        <v>11</v>
      </c>
      <c r="R33" s="210">
        <f>IF(Q33=0,"",VLOOKUP(Q33,LOOKUP!$C$10:$D$16,2,1))</f>
        <v>4</v>
      </c>
      <c r="S33" s="85">
        <v>5</v>
      </c>
      <c r="T33" s="85">
        <v>3</v>
      </c>
      <c r="U33" s="85"/>
      <c r="V33" s="85"/>
      <c r="W33" s="85"/>
      <c r="X33" s="85">
        <v>5</v>
      </c>
      <c r="Y33" s="88">
        <f t="shared" si="4"/>
        <v>13</v>
      </c>
      <c r="Z33" s="211">
        <f>IF(Y33=0,"",VLOOKUP(Y33,LOOKUP!$C$18:$D$24,2,1))</f>
        <v>3</v>
      </c>
      <c r="AA33" s="85">
        <v>3</v>
      </c>
      <c r="AB33" s="85">
        <v>3</v>
      </c>
      <c r="AC33" s="85">
        <v>5</v>
      </c>
      <c r="AD33" s="88">
        <f t="shared" si="5"/>
        <v>11</v>
      </c>
      <c r="AE33" s="211">
        <f>IF(AD33=0,"",VLOOKUP(AD33,LOOKUP!$C$26:$D$32,2,1))</f>
        <v>4</v>
      </c>
      <c r="AF33" s="88"/>
      <c r="AG33" s="164"/>
      <c r="AH33" s="88"/>
      <c r="AI33" s="88"/>
      <c r="AJ33" s="88"/>
      <c r="AK33" s="164"/>
      <c r="AL33" s="88"/>
      <c r="AM33" s="88"/>
      <c r="AN33" s="88"/>
      <c r="AO33" s="165"/>
      <c r="AP33" s="163">
        <f t="shared" si="6"/>
        <v>16</v>
      </c>
      <c r="AQ33" s="212">
        <f>IF(AP33=0,"",VLOOKUP(AP33,LOOKUP!$C$34:$D$40,2,1))</f>
        <v>4</v>
      </c>
      <c r="AR33" s="99"/>
      <c r="AS33" s="99"/>
      <c r="AT33" s="99"/>
    </row>
    <row r="34" spans="1:46" s="71" customFormat="1" ht="20.25" customHeight="1">
      <c r="A34" s="85">
        <v>24</v>
      </c>
      <c r="B34" s="86" t="s">
        <v>60</v>
      </c>
      <c r="C34" s="87">
        <v>41213169763</v>
      </c>
      <c r="D34" s="88" t="str">
        <f t="shared" si="3"/>
        <v>L</v>
      </c>
      <c r="E34" s="85">
        <v>6</v>
      </c>
      <c r="F34" s="85">
        <v>6</v>
      </c>
      <c r="G34" s="85">
        <v>6</v>
      </c>
      <c r="H34" s="85">
        <v>6</v>
      </c>
      <c r="I34" s="85">
        <v>6</v>
      </c>
      <c r="J34" s="85">
        <v>6</v>
      </c>
      <c r="K34" s="85">
        <v>6</v>
      </c>
      <c r="L34" s="121">
        <f t="shared" si="1"/>
        <v>42</v>
      </c>
      <c r="M34" s="210">
        <f>IF(L34=0,"",VLOOKUP(L34,LOOKUP!$C$2:$D$8,2,1))</f>
        <v>6</v>
      </c>
      <c r="N34" s="85">
        <v>6</v>
      </c>
      <c r="O34" s="85">
        <v>6</v>
      </c>
      <c r="P34" s="85">
        <v>6</v>
      </c>
      <c r="Q34" s="89">
        <f t="shared" si="2"/>
        <v>18</v>
      </c>
      <c r="R34" s="210">
        <f>IF(Q34=0,"",VLOOKUP(Q34,LOOKUP!$C$10:$D$16,2,1))</f>
        <v>6</v>
      </c>
      <c r="S34" s="85">
        <v>6</v>
      </c>
      <c r="T34" s="85">
        <v>6</v>
      </c>
      <c r="U34" s="85"/>
      <c r="V34" s="85"/>
      <c r="W34" s="85"/>
      <c r="X34" s="85">
        <v>6</v>
      </c>
      <c r="Y34" s="88">
        <f t="shared" si="4"/>
        <v>18</v>
      </c>
      <c r="Z34" s="211">
        <f>IF(Y34=0,"",VLOOKUP(Y34,LOOKUP!$C$18:$D$24,2,1))</f>
        <v>3</v>
      </c>
      <c r="AA34" s="85">
        <v>6</v>
      </c>
      <c r="AB34" s="85">
        <v>6</v>
      </c>
      <c r="AC34" s="85">
        <v>6</v>
      </c>
      <c r="AD34" s="88">
        <f t="shared" si="5"/>
        <v>18</v>
      </c>
      <c r="AE34" s="211">
        <f>IF(AD34=0,"",VLOOKUP(AD34,LOOKUP!$C$26:$D$32,2,1))</f>
        <v>6</v>
      </c>
      <c r="AF34" s="88"/>
      <c r="AG34" s="164"/>
      <c r="AH34" s="88"/>
      <c r="AI34" s="88"/>
      <c r="AJ34" s="88"/>
      <c r="AK34" s="164"/>
      <c r="AL34" s="88"/>
      <c r="AM34" s="88"/>
      <c r="AN34" s="88"/>
      <c r="AO34" s="165"/>
      <c r="AP34" s="163">
        <f t="shared" si="6"/>
        <v>21</v>
      </c>
      <c r="AQ34" s="212">
        <f>IF(AP34=0,"",VLOOKUP(AP34,LOOKUP!$C$34:$D$40,2,1))</f>
        <v>6</v>
      </c>
      <c r="AR34" s="99"/>
      <c r="AS34" s="99"/>
      <c r="AT34" s="99"/>
    </row>
    <row r="35" spans="1:46" s="71" customFormat="1" ht="20.25" customHeight="1">
      <c r="A35" s="85">
        <v>25</v>
      </c>
      <c r="B35" s="86" t="s">
        <v>61</v>
      </c>
      <c r="C35" s="87">
        <v>41223084543</v>
      </c>
      <c r="D35" s="88" t="str">
        <f t="shared" si="3"/>
        <v>L</v>
      </c>
      <c r="E35" s="85">
        <v>6</v>
      </c>
      <c r="F35" s="85">
        <v>4</v>
      </c>
      <c r="G35" s="85">
        <v>4</v>
      </c>
      <c r="H35" s="85">
        <v>4</v>
      </c>
      <c r="I35" s="85">
        <v>4</v>
      </c>
      <c r="J35" s="85">
        <v>4</v>
      </c>
      <c r="K35" s="85">
        <v>4</v>
      </c>
      <c r="L35" s="121">
        <f t="shared" si="1"/>
        <v>30</v>
      </c>
      <c r="M35" s="210">
        <f>IF(L35=0,"",VLOOKUP(L35,LOOKUP!$C$2:$D$8,2,1))</f>
        <v>5</v>
      </c>
      <c r="N35" s="85">
        <v>4</v>
      </c>
      <c r="O35" s="85">
        <v>4</v>
      </c>
      <c r="P35" s="85">
        <v>4</v>
      </c>
      <c r="Q35" s="89">
        <f t="shared" si="2"/>
        <v>12</v>
      </c>
      <c r="R35" s="210">
        <f>IF(Q35=0,"",VLOOKUP(Q35,LOOKUP!$C$10:$D$16,2,1))</f>
        <v>4</v>
      </c>
      <c r="S35" s="85">
        <v>4</v>
      </c>
      <c r="T35" s="85">
        <v>4</v>
      </c>
      <c r="U35" s="85"/>
      <c r="V35" s="85"/>
      <c r="W35" s="85"/>
      <c r="X35" s="85">
        <v>4</v>
      </c>
      <c r="Y35" s="88">
        <f t="shared" si="4"/>
        <v>12</v>
      </c>
      <c r="Z35" s="211">
        <f>IF(Y35=0,"",VLOOKUP(Y35,LOOKUP!$C$18:$D$24,2,1))</f>
        <v>2</v>
      </c>
      <c r="AA35" s="85">
        <v>4</v>
      </c>
      <c r="AB35" s="85">
        <v>4</v>
      </c>
      <c r="AC35" s="85">
        <v>4</v>
      </c>
      <c r="AD35" s="88">
        <f t="shared" si="5"/>
        <v>12</v>
      </c>
      <c r="AE35" s="211">
        <f>IF(AD35=0,"",VLOOKUP(AD35,LOOKUP!$C$26:$D$32,2,1))</f>
        <v>4</v>
      </c>
      <c r="AF35" s="88"/>
      <c r="AG35" s="164"/>
      <c r="AH35" s="88"/>
      <c r="AI35" s="88"/>
      <c r="AJ35" s="88"/>
      <c r="AK35" s="164"/>
      <c r="AL35" s="88"/>
      <c r="AM35" s="88"/>
      <c r="AN35" s="88"/>
      <c r="AO35" s="165"/>
      <c r="AP35" s="163">
        <f t="shared" si="6"/>
        <v>15</v>
      </c>
      <c r="AQ35" s="212">
        <f>IF(AP35=0,"",VLOOKUP(AP35,LOOKUP!$C$34:$D$40,2,1))</f>
        <v>4</v>
      </c>
      <c r="AR35" s="99"/>
      <c r="AS35" s="99"/>
      <c r="AT35" s="99"/>
    </row>
    <row r="36" spans="1:46" s="71" customFormat="1" ht="20.25" customHeight="1">
      <c r="A36" s="85">
        <v>26</v>
      </c>
      <c r="B36" s="86" t="s">
        <v>62</v>
      </c>
      <c r="C36" s="87">
        <v>41213162346</v>
      </c>
      <c r="D36" s="88" t="str">
        <f t="shared" si="3"/>
        <v>P</v>
      </c>
      <c r="E36" s="85">
        <v>5</v>
      </c>
      <c r="F36" s="85">
        <v>5</v>
      </c>
      <c r="G36" s="85">
        <v>3</v>
      </c>
      <c r="H36" s="85">
        <v>5</v>
      </c>
      <c r="I36" s="85">
        <v>5</v>
      </c>
      <c r="J36" s="85">
        <v>3</v>
      </c>
      <c r="K36" s="85">
        <v>3</v>
      </c>
      <c r="L36" s="121">
        <f t="shared" si="1"/>
        <v>29</v>
      </c>
      <c r="M36" s="210">
        <f>IF(L36=0,"",VLOOKUP(L36,LOOKUP!$C$2:$D$8,2,1))</f>
        <v>5</v>
      </c>
      <c r="N36" s="85">
        <v>5</v>
      </c>
      <c r="O36" s="85">
        <v>5</v>
      </c>
      <c r="P36" s="85">
        <v>3</v>
      </c>
      <c r="Q36" s="89">
        <f t="shared" si="2"/>
        <v>13</v>
      </c>
      <c r="R36" s="210">
        <f>IF(Q36=0,"",VLOOKUP(Q36,LOOKUP!$C$10:$D$16,2,1))</f>
        <v>5</v>
      </c>
      <c r="S36" s="85">
        <v>3</v>
      </c>
      <c r="T36" s="85">
        <v>5</v>
      </c>
      <c r="U36" s="85"/>
      <c r="V36" s="85"/>
      <c r="W36" s="85"/>
      <c r="X36" s="85">
        <v>3</v>
      </c>
      <c r="Y36" s="88">
        <f t="shared" si="4"/>
        <v>11</v>
      </c>
      <c r="Z36" s="211">
        <f>IF(Y36=0,"",VLOOKUP(Y36,LOOKUP!$C$18:$D$24,2,1))</f>
        <v>2</v>
      </c>
      <c r="AA36" s="85">
        <v>5</v>
      </c>
      <c r="AB36" s="85">
        <v>5</v>
      </c>
      <c r="AC36" s="85">
        <v>3</v>
      </c>
      <c r="AD36" s="88">
        <f t="shared" si="5"/>
        <v>13</v>
      </c>
      <c r="AE36" s="211">
        <f>IF(AD36=0,"",VLOOKUP(AD36,LOOKUP!$C$26:$D$32,2,1))</f>
        <v>5</v>
      </c>
      <c r="AF36" s="88"/>
      <c r="AG36" s="164"/>
      <c r="AH36" s="88"/>
      <c r="AI36" s="88"/>
      <c r="AJ36" s="88"/>
      <c r="AK36" s="164"/>
      <c r="AL36" s="88"/>
      <c r="AM36" s="88"/>
      <c r="AN36" s="88"/>
      <c r="AO36" s="165"/>
      <c r="AP36" s="163">
        <f t="shared" si="6"/>
        <v>17</v>
      </c>
      <c r="AQ36" s="212">
        <f>IF(AP36=0,"",VLOOKUP(AP36,LOOKUP!$C$34:$D$40,2,1))</f>
        <v>5</v>
      </c>
      <c r="AR36" s="99"/>
      <c r="AS36" s="99"/>
      <c r="AT36" s="99"/>
    </row>
    <row r="37" spans="1:46" s="71" customFormat="1" ht="20.25" customHeight="1">
      <c r="A37" s="85">
        <v>27</v>
      </c>
      <c r="B37" s="86" t="s">
        <v>63</v>
      </c>
      <c r="C37" s="87">
        <v>41224162457</v>
      </c>
      <c r="D37" s="88" t="str">
        <f t="shared" si="3"/>
        <v>L</v>
      </c>
      <c r="E37" s="85">
        <v>6</v>
      </c>
      <c r="F37" s="85">
        <v>4</v>
      </c>
      <c r="G37" s="85">
        <v>5</v>
      </c>
      <c r="H37" s="85">
        <v>4</v>
      </c>
      <c r="I37" s="85">
        <v>4</v>
      </c>
      <c r="J37" s="85">
        <v>5</v>
      </c>
      <c r="K37" s="85">
        <v>5</v>
      </c>
      <c r="L37" s="121">
        <f t="shared" si="1"/>
        <v>33</v>
      </c>
      <c r="M37" s="210">
        <f>IF(L37=0,"",VLOOKUP(L37,LOOKUP!$C$2:$D$8,2,1))</f>
        <v>5</v>
      </c>
      <c r="N37" s="85">
        <v>4</v>
      </c>
      <c r="O37" s="85">
        <v>4</v>
      </c>
      <c r="P37" s="85">
        <v>5</v>
      </c>
      <c r="Q37" s="89">
        <f t="shared" si="2"/>
        <v>13</v>
      </c>
      <c r="R37" s="210">
        <f>IF(Q37=0,"",VLOOKUP(Q37,LOOKUP!$C$10:$D$16,2,1))</f>
        <v>5</v>
      </c>
      <c r="S37" s="85">
        <v>5</v>
      </c>
      <c r="T37" s="85">
        <v>4</v>
      </c>
      <c r="U37" s="85"/>
      <c r="V37" s="85"/>
      <c r="W37" s="85"/>
      <c r="X37" s="85">
        <v>5</v>
      </c>
      <c r="Y37" s="88">
        <f t="shared" si="4"/>
        <v>14</v>
      </c>
      <c r="Z37" s="211">
        <f>IF(Y37=0,"",VLOOKUP(Y37,LOOKUP!$C$18:$D$24,2,1))</f>
        <v>3</v>
      </c>
      <c r="AA37" s="85">
        <v>4</v>
      </c>
      <c r="AB37" s="85">
        <v>4</v>
      </c>
      <c r="AC37" s="85">
        <v>5</v>
      </c>
      <c r="AD37" s="88">
        <f t="shared" si="5"/>
        <v>13</v>
      </c>
      <c r="AE37" s="211">
        <f>IF(AD37=0,"",VLOOKUP(AD37,LOOKUP!$C$26:$D$32,2,1))</f>
        <v>5</v>
      </c>
      <c r="AF37" s="88"/>
      <c r="AG37" s="164"/>
      <c r="AH37" s="88"/>
      <c r="AI37" s="88"/>
      <c r="AJ37" s="88"/>
      <c r="AK37" s="164"/>
      <c r="AL37" s="88"/>
      <c r="AM37" s="88"/>
      <c r="AN37" s="88"/>
      <c r="AO37" s="165"/>
      <c r="AP37" s="163">
        <f t="shared" si="6"/>
        <v>18</v>
      </c>
      <c r="AQ37" s="212">
        <f>IF(AP37=0,"",VLOOKUP(AP37,LOOKUP!$C$34:$D$40,2,1))</f>
        <v>5</v>
      </c>
      <c r="AR37" s="99"/>
      <c r="AS37" s="99"/>
      <c r="AT37" s="99"/>
    </row>
    <row r="38" spans="1:46" s="71" customFormat="1" ht="20.25" customHeight="1">
      <c r="A38" s="85">
        <v>28</v>
      </c>
      <c r="B38" s="86" t="s">
        <v>64</v>
      </c>
      <c r="C38" s="87">
        <v>41213032349</v>
      </c>
      <c r="D38" s="88" t="str">
        <f t="shared" si="3"/>
        <v>L</v>
      </c>
      <c r="E38" s="85">
        <v>6</v>
      </c>
      <c r="F38" s="85">
        <v>4</v>
      </c>
      <c r="G38" s="85">
        <v>5</v>
      </c>
      <c r="H38" s="85">
        <v>4</v>
      </c>
      <c r="I38" s="85">
        <v>4</v>
      </c>
      <c r="J38" s="85">
        <v>5</v>
      </c>
      <c r="K38" s="85">
        <v>5</v>
      </c>
      <c r="L38" s="121">
        <f t="shared" si="1"/>
        <v>33</v>
      </c>
      <c r="M38" s="210">
        <f>IF(L38=0,"",VLOOKUP(L38,LOOKUP!$C$2:$D$8,2,1))</f>
        <v>5</v>
      </c>
      <c r="N38" s="85">
        <v>4</v>
      </c>
      <c r="O38" s="85">
        <v>4</v>
      </c>
      <c r="P38" s="85">
        <v>5</v>
      </c>
      <c r="Q38" s="89">
        <f t="shared" si="2"/>
        <v>13</v>
      </c>
      <c r="R38" s="210">
        <f>IF(Q38=0,"",VLOOKUP(Q38,LOOKUP!$C$10:$D$16,2,1))</f>
        <v>5</v>
      </c>
      <c r="S38" s="85">
        <v>5</v>
      </c>
      <c r="T38" s="85">
        <v>4</v>
      </c>
      <c r="U38" s="85"/>
      <c r="V38" s="85"/>
      <c r="W38" s="85"/>
      <c r="X38" s="85">
        <v>5</v>
      </c>
      <c r="Y38" s="88">
        <f t="shared" si="4"/>
        <v>14</v>
      </c>
      <c r="Z38" s="211">
        <f>IF(Y38=0,"",VLOOKUP(Y38,LOOKUP!$C$18:$D$24,2,1))</f>
        <v>3</v>
      </c>
      <c r="AA38" s="85">
        <v>4</v>
      </c>
      <c r="AB38" s="85">
        <v>4</v>
      </c>
      <c r="AC38" s="85">
        <v>5</v>
      </c>
      <c r="AD38" s="88">
        <f t="shared" si="5"/>
        <v>13</v>
      </c>
      <c r="AE38" s="211">
        <f>IF(AD38=0,"",VLOOKUP(AD38,LOOKUP!$C$26:$D$32,2,1))</f>
        <v>5</v>
      </c>
      <c r="AF38" s="88"/>
      <c r="AG38" s="164"/>
      <c r="AH38" s="88"/>
      <c r="AI38" s="88"/>
      <c r="AJ38" s="88"/>
      <c r="AK38" s="164"/>
      <c r="AL38" s="88"/>
      <c r="AM38" s="88"/>
      <c r="AN38" s="88"/>
      <c r="AO38" s="165"/>
      <c r="AP38" s="163">
        <f t="shared" si="6"/>
        <v>18</v>
      </c>
      <c r="AQ38" s="212">
        <f>IF(AP38=0,"",VLOOKUP(AP38,LOOKUP!$C$34:$D$40,2,1))</f>
        <v>5</v>
      </c>
      <c r="AR38" s="99"/>
      <c r="AS38" s="99"/>
      <c r="AT38" s="99"/>
    </row>
    <row r="39" spans="1:46" s="71" customFormat="1" ht="20.25" customHeight="1">
      <c r="A39" s="85">
        <v>29</v>
      </c>
      <c r="B39" s="86" t="s">
        <v>65</v>
      </c>
      <c r="C39" s="87">
        <v>41223032398</v>
      </c>
      <c r="D39" s="88" t="str">
        <f t="shared" si="3"/>
        <v>P</v>
      </c>
      <c r="E39" s="85">
        <v>6</v>
      </c>
      <c r="F39" s="85">
        <v>3</v>
      </c>
      <c r="G39" s="85">
        <v>5</v>
      </c>
      <c r="H39" s="85">
        <v>3</v>
      </c>
      <c r="I39" s="85">
        <v>3</v>
      </c>
      <c r="J39" s="85">
        <v>5</v>
      </c>
      <c r="K39" s="85">
        <v>5</v>
      </c>
      <c r="L39" s="121">
        <f t="shared" si="1"/>
        <v>30</v>
      </c>
      <c r="M39" s="210">
        <f>IF(L39=0,"",VLOOKUP(L39,LOOKUP!$C$2:$D$8,2,1))</f>
        <v>5</v>
      </c>
      <c r="N39" s="85">
        <v>3</v>
      </c>
      <c r="O39" s="85">
        <v>3</v>
      </c>
      <c r="P39" s="85">
        <v>5</v>
      </c>
      <c r="Q39" s="89">
        <f t="shared" si="2"/>
        <v>11</v>
      </c>
      <c r="R39" s="210">
        <f>IF(Q39=0,"",VLOOKUP(Q39,LOOKUP!$C$10:$D$16,2,1))</f>
        <v>4</v>
      </c>
      <c r="S39" s="85">
        <v>5</v>
      </c>
      <c r="T39" s="85">
        <v>3</v>
      </c>
      <c r="U39" s="85"/>
      <c r="V39" s="85"/>
      <c r="W39" s="85"/>
      <c r="X39" s="85">
        <v>5</v>
      </c>
      <c r="Y39" s="88">
        <f t="shared" si="4"/>
        <v>13</v>
      </c>
      <c r="Z39" s="211">
        <f>IF(Y39=0,"",VLOOKUP(Y39,LOOKUP!$C$18:$D$24,2,1))</f>
        <v>3</v>
      </c>
      <c r="AA39" s="85">
        <v>3</v>
      </c>
      <c r="AB39" s="85">
        <v>3</v>
      </c>
      <c r="AC39" s="85">
        <v>5</v>
      </c>
      <c r="AD39" s="88">
        <f t="shared" si="5"/>
        <v>11</v>
      </c>
      <c r="AE39" s="211">
        <f>IF(AD39=0,"",VLOOKUP(AD39,LOOKUP!$C$26:$D$32,2,1))</f>
        <v>4</v>
      </c>
      <c r="AF39" s="88"/>
      <c r="AG39" s="164"/>
      <c r="AH39" s="88"/>
      <c r="AI39" s="88"/>
      <c r="AJ39" s="88"/>
      <c r="AK39" s="164"/>
      <c r="AL39" s="88"/>
      <c r="AM39" s="88"/>
      <c r="AN39" s="88"/>
      <c r="AO39" s="165"/>
      <c r="AP39" s="163">
        <f t="shared" si="6"/>
        <v>16</v>
      </c>
      <c r="AQ39" s="212">
        <f>IF(AP39=0,"",VLOOKUP(AP39,LOOKUP!$C$34:$D$40,2,1))</f>
        <v>4</v>
      </c>
      <c r="AR39" s="99"/>
      <c r="AS39" s="99"/>
      <c r="AT39" s="99"/>
    </row>
    <row r="40" spans="1:46" s="71" customFormat="1" ht="20.25" customHeight="1">
      <c r="A40" s="85">
        <v>30</v>
      </c>
      <c r="B40" s="86" t="s">
        <v>66</v>
      </c>
      <c r="C40" s="87">
        <v>41213125024</v>
      </c>
      <c r="D40" s="88" t="str">
        <f t="shared" si="3"/>
        <v>P</v>
      </c>
      <c r="E40" s="85">
        <v>6</v>
      </c>
      <c r="F40" s="85">
        <v>6</v>
      </c>
      <c r="G40" s="85">
        <v>6</v>
      </c>
      <c r="H40" s="85">
        <v>6</v>
      </c>
      <c r="I40" s="85">
        <v>6</v>
      </c>
      <c r="J40" s="85">
        <v>6</v>
      </c>
      <c r="K40" s="85">
        <v>6</v>
      </c>
      <c r="L40" s="121">
        <f t="shared" si="1"/>
        <v>42</v>
      </c>
      <c r="M40" s="210">
        <f>IF(L40=0,"",VLOOKUP(L40,LOOKUP!$C$2:$D$8,2,1))</f>
        <v>6</v>
      </c>
      <c r="N40" s="85">
        <v>6</v>
      </c>
      <c r="O40" s="85">
        <v>6</v>
      </c>
      <c r="P40" s="85">
        <v>6</v>
      </c>
      <c r="Q40" s="89">
        <f t="shared" si="2"/>
        <v>18</v>
      </c>
      <c r="R40" s="210">
        <f>IF(Q40=0,"",VLOOKUP(Q40,LOOKUP!$C$10:$D$16,2,1))</f>
        <v>6</v>
      </c>
      <c r="S40" s="85">
        <v>6</v>
      </c>
      <c r="T40" s="85">
        <v>6</v>
      </c>
      <c r="U40" s="85"/>
      <c r="V40" s="85"/>
      <c r="W40" s="85"/>
      <c r="X40" s="85">
        <v>6</v>
      </c>
      <c r="Y40" s="88">
        <f t="shared" si="4"/>
        <v>18</v>
      </c>
      <c r="Z40" s="211">
        <f>IF(Y40=0,"",VLOOKUP(Y40,LOOKUP!$C$18:$D$24,2,1))</f>
        <v>3</v>
      </c>
      <c r="AA40" s="85">
        <v>6</v>
      </c>
      <c r="AB40" s="85">
        <v>6</v>
      </c>
      <c r="AC40" s="85">
        <v>6</v>
      </c>
      <c r="AD40" s="88">
        <f t="shared" si="5"/>
        <v>18</v>
      </c>
      <c r="AE40" s="211">
        <f>IF(AD40=0,"",VLOOKUP(AD40,LOOKUP!$C$26:$D$32,2,1))</f>
        <v>6</v>
      </c>
      <c r="AF40" s="88"/>
      <c r="AG40" s="164"/>
      <c r="AH40" s="88"/>
      <c r="AI40" s="88"/>
      <c r="AJ40" s="88"/>
      <c r="AK40" s="164"/>
      <c r="AL40" s="88"/>
      <c r="AM40" s="88"/>
      <c r="AN40" s="88"/>
      <c r="AO40" s="165"/>
      <c r="AP40" s="163">
        <f t="shared" si="6"/>
        <v>21</v>
      </c>
      <c r="AQ40" s="212">
        <f>IF(AP40=0,"",VLOOKUP(AP40,LOOKUP!$C$34:$D$40,2,1))</f>
        <v>6</v>
      </c>
      <c r="AR40" s="99"/>
      <c r="AS40" s="99"/>
      <c r="AT40" s="99"/>
    </row>
    <row r="41" spans="1:46" s="71" customFormat="1" ht="20.25" customHeight="1">
      <c r="A41" s="85">
        <v>31</v>
      </c>
      <c r="B41" s="86" t="s">
        <v>67</v>
      </c>
      <c r="C41" s="87">
        <v>41215129361</v>
      </c>
      <c r="D41" s="88" t="str">
        <f t="shared" si="3"/>
        <v>L</v>
      </c>
      <c r="E41" s="85">
        <v>6</v>
      </c>
      <c r="F41" s="85">
        <v>4</v>
      </c>
      <c r="G41" s="85">
        <v>4</v>
      </c>
      <c r="H41" s="85">
        <v>4</v>
      </c>
      <c r="I41" s="85">
        <v>4</v>
      </c>
      <c r="J41" s="85">
        <v>4</v>
      </c>
      <c r="K41" s="85">
        <v>4</v>
      </c>
      <c r="L41" s="121">
        <f t="shared" si="1"/>
        <v>30</v>
      </c>
      <c r="M41" s="210">
        <f>IF(L41=0,"",VLOOKUP(L41,LOOKUP!$C$2:$D$8,2,1))</f>
        <v>5</v>
      </c>
      <c r="N41" s="85">
        <v>4</v>
      </c>
      <c r="O41" s="85">
        <v>4</v>
      </c>
      <c r="P41" s="85">
        <v>4</v>
      </c>
      <c r="Q41" s="89">
        <f t="shared" si="2"/>
        <v>12</v>
      </c>
      <c r="R41" s="210">
        <f>IF(Q41=0,"",VLOOKUP(Q41,LOOKUP!$C$10:$D$16,2,1))</f>
        <v>4</v>
      </c>
      <c r="S41" s="85">
        <v>4</v>
      </c>
      <c r="T41" s="85">
        <v>4</v>
      </c>
      <c r="U41" s="85"/>
      <c r="V41" s="85"/>
      <c r="W41" s="85"/>
      <c r="X41" s="85">
        <v>4</v>
      </c>
      <c r="Y41" s="88">
        <f t="shared" si="4"/>
        <v>12</v>
      </c>
      <c r="Z41" s="211">
        <f>IF(Y41=0,"",VLOOKUP(Y41,LOOKUP!$C$18:$D$24,2,1))</f>
        <v>2</v>
      </c>
      <c r="AA41" s="85">
        <v>4</v>
      </c>
      <c r="AB41" s="85">
        <v>4</v>
      </c>
      <c r="AC41" s="85">
        <v>4</v>
      </c>
      <c r="AD41" s="88">
        <f t="shared" si="5"/>
        <v>12</v>
      </c>
      <c r="AE41" s="211">
        <f>IF(AD41=0,"",VLOOKUP(AD41,LOOKUP!$C$26:$D$32,2,1))</f>
        <v>4</v>
      </c>
      <c r="AF41" s="88"/>
      <c r="AG41" s="164"/>
      <c r="AH41" s="88"/>
      <c r="AI41" s="88"/>
      <c r="AJ41" s="88"/>
      <c r="AK41" s="164"/>
      <c r="AL41" s="88"/>
      <c r="AM41" s="88"/>
      <c r="AN41" s="88"/>
      <c r="AO41" s="165"/>
      <c r="AP41" s="163">
        <f t="shared" si="6"/>
        <v>15</v>
      </c>
      <c r="AQ41" s="212">
        <f>IF(AP41=0,"",VLOOKUP(AP41,LOOKUP!$C$34:$D$40,2,1))</f>
        <v>4</v>
      </c>
      <c r="AR41" s="99"/>
      <c r="AS41" s="99"/>
      <c r="AT41" s="99"/>
    </row>
    <row r="42" spans="1:46" s="71" customFormat="1" ht="20.25" customHeight="1">
      <c r="A42" s="85">
        <v>32</v>
      </c>
      <c r="B42" s="86" t="s">
        <v>68</v>
      </c>
      <c r="C42" s="87">
        <v>41217126379</v>
      </c>
      <c r="D42" s="88" t="str">
        <f t="shared" si="3"/>
        <v>L</v>
      </c>
      <c r="E42" s="85">
        <v>5</v>
      </c>
      <c r="F42" s="85">
        <v>5</v>
      </c>
      <c r="G42" s="85">
        <v>3</v>
      </c>
      <c r="H42" s="85">
        <v>5</v>
      </c>
      <c r="I42" s="85">
        <v>5</v>
      </c>
      <c r="J42" s="85">
        <v>3</v>
      </c>
      <c r="K42" s="85">
        <v>3</v>
      </c>
      <c r="L42" s="121">
        <f t="shared" si="1"/>
        <v>29</v>
      </c>
      <c r="M42" s="210">
        <f>IF(L42=0,"",VLOOKUP(L42,LOOKUP!$C$2:$D$8,2,1))</f>
        <v>5</v>
      </c>
      <c r="N42" s="85">
        <v>5</v>
      </c>
      <c r="O42" s="85">
        <v>5</v>
      </c>
      <c r="P42" s="85">
        <v>3</v>
      </c>
      <c r="Q42" s="89">
        <f t="shared" si="2"/>
        <v>13</v>
      </c>
      <c r="R42" s="210">
        <f>IF(Q42=0,"",VLOOKUP(Q42,LOOKUP!$C$10:$D$16,2,1))</f>
        <v>5</v>
      </c>
      <c r="S42" s="85">
        <v>3</v>
      </c>
      <c r="T42" s="85">
        <v>5</v>
      </c>
      <c r="U42" s="85"/>
      <c r="V42" s="85"/>
      <c r="W42" s="85"/>
      <c r="X42" s="85">
        <v>3</v>
      </c>
      <c r="Y42" s="88">
        <f t="shared" si="4"/>
        <v>11</v>
      </c>
      <c r="Z42" s="211">
        <f>IF(Y42=0,"",VLOOKUP(Y42,LOOKUP!$C$18:$D$24,2,1))</f>
        <v>2</v>
      </c>
      <c r="AA42" s="85">
        <v>5</v>
      </c>
      <c r="AB42" s="85">
        <v>5</v>
      </c>
      <c r="AC42" s="85">
        <v>3</v>
      </c>
      <c r="AD42" s="88">
        <f t="shared" si="5"/>
        <v>13</v>
      </c>
      <c r="AE42" s="211">
        <f>IF(AD42=0,"",VLOOKUP(AD42,LOOKUP!$C$26:$D$32,2,1))</f>
        <v>5</v>
      </c>
      <c r="AF42" s="88"/>
      <c r="AG42" s="164"/>
      <c r="AH42" s="88"/>
      <c r="AI42" s="88"/>
      <c r="AJ42" s="88"/>
      <c r="AK42" s="164"/>
      <c r="AL42" s="88"/>
      <c r="AM42" s="88"/>
      <c r="AN42" s="88"/>
      <c r="AO42" s="165"/>
      <c r="AP42" s="163">
        <f t="shared" si="6"/>
        <v>17</v>
      </c>
      <c r="AQ42" s="212">
        <f>IF(AP42=0,"",VLOOKUP(AP42,LOOKUP!$C$34:$D$40,2,1))</f>
        <v>5</v>
      </c>
      <c r="AR42" s="99"/>
      <c r="AS42" s="99"/>
      <c r="AT42" s="99"/>
    </row>
    <row r="43" spans="1:46" s="71" customFormat="1" ht="20.25" customHeight="1">
      <c r="A43" s="85">
        <v>33</v>
      </c>
      <c r="B43" s="86" t="s">
        <v>69</v>
      </c>
      <c r="C43" s="87">
        <v>41213125369</v>
      </c>
      <c r="D43" s="88" t="str">
        <f t="shared" ref="D43" si="7">IF(C43="","",VLOOKUP(VALUE(RIGHT(C43)),$AY$12:$AZ$21,2))</f>
        <v>L</v>
      </c>
      <c r="E43" s="85">
        <v>6</v>
      </c>
      <c r="F43" s="85">
        <v>4</v>
      </c>
      <c r="G43" s="85">
        <v>5</v>
      </c>
      <c r="H43" s="85">
        <v>4</v>
      </c>
      <c r="I43" s="85">
        <v>4</v>
      </c>
      <c r="J43" s="85">
        <v>5</v>
      </c>
      <c r="K43" s="85">
        <v>5</v>
      </c>
      <c r="L43" s="121">
        <f t="shared" si="1"/>
        <v>33</v>
      </c>
      <c r="M43" s="210">
        <f>IF(L43=0,"",VLOOKUP(L43,LOOKUP!$C$2:$D$8,2,1))</f>
        <v>5</v>
      </c>
      <c r="N43" s="85">
        <v>4</v>
      </c>
      <c r="O43" s="85">
        <v>4</v>
      </c>
      <c r="P43" s="85">
        <v>5</v>
      </c>
      <c r="Q43" s="89">
        <f t="shared" si="2"/>
        <v>13</v>
      </c>
      <c r="R43" s="210">
        <f>IF(Q43=0,"",VLOOKUP(Q43,LOOKUP!$C$10:$D$16,2,1))</f>
        <v>5</v>
      </c>
      <c r="S43" s="85">
        <v>5</v>
      </c>
      <c r="T43" s="85">
        <v>4</v>
      </c>
      <c r="U43" s="85"/>
      <c r="V43" s="85"/>
      <c r="W43" s="85"/>
      <c r="X43" s="85">
        <v>5</v>
      </c>
      <c r="Y43" s="88">
        <f t="shared" si="4"/>
        <v>14</v>
      </c>
      <c r="Z43" s="211">
        <f>IF(Y43=0,"",VLOOKUP(Y43,LOOKUP!$C$18:$D$24,2,1))</f>
        <v>3</v>
      </c>
      <c r="AA43" s="85">
        <v>4</v>
      </c>
      <c r="AB43" s="85">
        <v>4</v>
      </c>
      <c r="AC43" s="85">
        <v>5</v>
      </c>
      <c r="AD43" s="88">
        <f t="shared" si="5"/>
        <v>13</v>
      </c>
      <c r="AE43" s="211">
        <f>IF(AD43=0,"",VLOOKUP(AD43,LOOKUP!$C$26:$D$32,2,1))</f>
        <v>5</v>
      </c>
      <c r="AF43" s="88"/>
      <c r="AG43" s="164"/>
      <c r="AH43" s="88"/>
      <c r="AI43" s="88"/>
      <c r="AJ43" s="88"/>
      <c r="AK43" s="164"/>
      <c r="AL43" s="88"/>
      <c r="AM43" s="88"/>
      <c r="AN43" s="88"/>
      <c r="AO43" s="165"/>
      <c r="AP43" s="163">
        <f t="shared" si="6"/>
        <v>18</v>
      </c>
      <c r="AQ43" s="212">
        <f>IF(AP43=0,"",VLOOKUP(AP43,LOOKUP!$C$34:$D$40,2,1))</f>
        <v>5</v>
      </c>
      <c r="AR43" s="99"/>
      <c r="AS43" s="99"/>
      <c r="AT43" s="99"/>
    </row>
    <row r="44" spans="1:46" s="71" customFormat="1" ht="20.25" customHeight="1">
      <c r="A44" s="85">
        <v>34</v>
      </c>
      <c r="B44" s="86" t="s">
        <v>70</v>
      </c>
      <c r="C44" s="87">
        <v>41203122354</v>
      </c>
      <c r="D44" s="88" t="str">
        <f t="shared" ref="D44:D70" si="8">IF(C44="","",VLOOKUP(VALUE(RIGHT(C44)),$AY$12:$AZ$21,2))</f>
        <v>P</v>
      </c>
      <c r="E44" s="85">
        <v>6</v>
      </c>
      <c r="F44" s="85">
        <v>4</v>
      </c>
      <c r="G44" s="85">
        <v>5</v>
      </c>
      <c r="H44" s="85">
        <v>4</v>
      </c>
      <c r="I44" s="85">
        <v>4</v>
      </c>
      <c r="J44" s="85">
        <v>5</v>
      </c>
      <c r="K44" s="85">
        <v>5</v>
      </c>
      <c r="L44" s="121">
        <f t="shared" si="1"/>
        <v>33</v>
      </c>
      <c r="M44" s="210">
        <f>IF(L44=0,"",VLOOKUP(L44,LOOKUP!$C$2:$D$8,2,1))</f>
        <v>5</v>
      </c>
      <c r="N44" s="85">
        <v>4</v>
      </c>
      <c r="O44" s="85">
        <v>4</v>
      </c>
      <c r="P44" s="85">
        <v>5</v>
      </c>
      <c r="Q44" s="89">
        <f t="shared" si="2"/>
        <v>13</v>
      </c>
      <c r="R44" s="210">
        <f>IF(Q44=0,"",VLOOKUP(Q44,LOOKUP!$C$10:$D$16,2,1))</f>
        <v>5</v>
      </c>
      <c r="S44" s="85">
        <v>5</v>
      </c>
      <c r="T44" s="85">
        <v>4</v>
      </c>
      <c r="U44" s="85"/>
      <c r="V44" s="85"/>
      <c r="W44" s="85"/>
      <c r="X44" s="85">
        <v>5</v>
      </c>
      <c r="Y44" s="88">
        <f t="shared" si="4"/>
        <v>14</v>
      </c>
      <c r="Z44" s="211">
        <f>IF(Y44=0,"",VLOOKUP(Y44,LOOKUP!$C$18:$D$24,2,1))</f>
        <v>3</v>
      </c>
      <c r="AA44" s="85">
        <v>4</v>
      </c>
      <c r="AB44" s="85">
        <v>4</v>
      </c>
      <c r="AC44" s="85">
        <v>5</v>
      </c>
      <c r="AD44" s="88">
        <f t="shared" si="5"/>
        <v>13</v>
      </c>
      <c r="AE44" s="211">
        <f>IF(AD44=0,"",VLOOKUP(AD44,LOOKUP!$C$26:$D$32,2,1))</f>
        <v>5</v>
      </c>
      <c r="AF44" s="88"/>
      <c r="AG44" s="164"/>
      <c r="AH44" s="88"/>
      <c r="AI44" s="88"/>
      <c r="AJ44" s="88"/>
      <c r="AK44" s="164"/>
      <c r="AL44" s="88"/>
      <c r="AM44" s="88"/>
      <c r="AN44" s="88"/>
      <c r="AO44" s="165"/>
      <c r="AP44" s="163">
        <f t="shared" si="6"/>
        <v>18</v>
      </c>
      <c r="AQ44" s="212">
        <f>IF(AP44=0,"",VLOOKUP(AP44,LOOKUP!$C$34:$D$40,2,1))</f>
        <v>5</v>
      </c>
      <c r="AR44" s="99"/>
      <c r="AS44" s="99"/>
      <c r="AT44" s="99"/>
    </row>
    <row r="45" spans="1:46" s="71" customFormat="1" ht="20.25" customHeight="1">
      <c r="A45" s="85">
        <v>35</v>
      </c>
      <c r="B45" s="86" t="s">
        <v>71</v>
      </c>
      <c r="C45" s="87">
        <v>41205122355</v>
      </c>
      <c r="D45" s="88" t="str">
        <f t="shared" si="8"/>
        <v>L</v>
      </c>
      <c r="E45" s="85">
        <v>6</v>
      </c>
      <c r="F45" s="85">
        <v>3</v>
      </c>
      <c r="G45" s="85">
        <v>5</v>
      </c>
      <c r="H45" s="85">
        <v>3</v>
      </c>
      <c r="I45" s="85">
        <v>3</v>
      </c>
      <c r="J45" s="85">
        <v>5</v>
      </c>
      <c r="K45" s="85">
        <v>5</v>
      </c>
      <c r="L45" s="121">
        <f t="shared" si="1"/>
        <v>30</v>
      </c>
      <c r="M45" s="210">
        <f>IF(L45=0,"",VLOOKUP(L45,LOOKUP!$C$2:$D$8,2,1))</f>
        <v>5</v>
      </c>
      <c r="N45" s="85">
        <v>3</v>
      </c>
      <c r="O45" s="85">
        <v>3</v>
      </c>
      <c r="P45" s="85">
        <v>5</v>
      </c>
      <c r="Q45" s="89">
        <f t="shared" si="2"/>
        <v>11</v>
      </c>
      <c r="R45" s="210">
        <f>IF(Q45=0,"",VLOOKUP(Q45,LOOKUP!$C$10:$D$16,2,1))</f>
        <v>4</v>
      </c>
      <c r="S45" s="85">
        <v>5</v>
      </c>
      <c r="T45" s="85">
        <v>3</v>
      </c>
      <c r="U45" s="85"/>
      <c r="V45" s="85"/>
      <c r="W45" s="85"/>
      <c r="X45" s="85">
        <v>5</v>
      </c>
      <c r="Y45" s="88">
        <f t="shared" si="4"/>
        <v>13</v>
      </c>
      <c r="Z45" s="211">
        <f>IF(Y45=0,"",VLOOKUP(Y45,LOOKUP!$C$18:$D$24,2,1))</f>
        <v>3</v>
      </c>
      <c r="AA45" s="85">
        <v>3</v>
      </c>
      <c r="AB45" s="85">
        <v>3</v>
      </c>
      <c r="AC45" s="85">
        <v>5</v>
      </c>
      <c r="AD45" s="88">
        <f t="shared" si="5"/>
        <v>11</v>
      </c>
      <c r="AE45" s="211">
        <f>IF(AD45=0,"",VLOOKUP(AD45,LOOKUP!$C$26:$D$32,2,1))</f>
        <v>4</v>
      </c>
      <c r="AF45" s="88"/>
      <c r="AG45" s="164"/>
      <c r="AH45" s="88"/>
      <c r="AI45" s="88"/>
      <c r="AJ45" s="88"/>
      <c r="AK45" s="164"/>
      <c r="AL45" s="88"/>
      <c r="AM45" s="88"/>
      <c r="AN45" s="88"/>
      <c r="AO45" s="165"/>
      <c r="AP45" s="163">
        <f t="shared" si="6"/>
        <v>16</v>
      </c>
      <c r="AQ45" s="212">
        <f>IF(AP45=0,"",VLOOKUP(AP45,LOOKUP!$C$34:$D$40,2,1))</f>
        <v>4</v>
      </c>
      <c r="AR45" s="99"/>
      <c r="AS45" s="99"/>
      <c r="AT45" s="99"/>
    </row>
    <row r="46" spans="1:46" s="71" customFormat="1" ht="20.25" customHeight="1">
      <c r="A46" s="85">
        <v>36</v>
      </c>
      <c r="B46" s="86" t="s">
        <v>72</v>
      </c>
      <c r="C46" s="87">
        <v>41209122351</v>
      </c>
      <c r="D46" s="88" t="str">
        <f t="shared" si="8"/>
        <v>L</v>
      </c>
      <c r="E46" s="85">
        <v>6</v>
      </c>
      <c r="F46" s="85">
        <v>6</v>
      </c>
      <c r="G46" s="85">
        <v>6</v>
      </c>
      <c r="H46" s="85">
        <v>6</v>
      </c>
      <c r="I46" s="85">
        <v>6</v>
      </c>
      <c r="J46" s="85">
        <v>6</v>
      </c>
      <c r="K46" s="85">
        <v>6</v>
      </c>
      <c r="L46" s="121">
        <f t="shared" si="1"/>
        <v>42</v>
      </c>
      <c r="M46" s="210">
        <f>IF(L46=0,"",VLOOKUP(L46,LOOKUP!$C$2:$D$8,2,1))</f>
        <v>6</v>
      </c>
      <c r="N46" s="85">
        <v>6</v>
      </c>
      <c r="O46" s="85">
        <v>6</v>
      </c>
      <c r="P46" s="85">
        <v>6</v>
      </c>
      <c r="Q46" s="89">
        <f t="shared" si="2"/>
        <v>18</v>
      </c>
      <c r="R46" s="210">
        <f>IF(Q46=0,"",VLOOKUP(Q46,LOOKUP!$C$10:$D$16,2,1))</f>
        <v>6</v>
      </c>
      <c r="S46" s="85">
        <v>6</v>
      </c>
      <c r="T46" s="85">
        <v>6</v>
      </c>
      <c r="U46" s="85"/>
      <c r="V46" s="85"/>
      <c r="W46" s="85"/>
      <c r="X46" s="85">
        <v>6</v>
      </c>
      <c r="Y46" s="88">
        <f t="shared" si="4"/>
        <v>18</v>
      </c>
      <c r="Z46" s="211">
        <f>IF(Y46=0,"",VLOOKUP(Y46,LOOKUP!$C$18:$D$24,2,1))</f>
        <v>3</v>
      </c>
      <c r="AA46" s="85">
        <v>6</v>
      </c>
      <c r="AB46" s="85">
        <v>6</v>
      </c>
      <c r="AC46" s="85">
        <v>6</v>
      </c>
      <c r="AD46" s="88">
        <f t="shared" si="5"/>
        <v>18</v>
      </c>
      <c r="AE46" s="211">
        <f>IF(AD46=0,"",VLOOKUP(AD46,LOOKUP!$C$26:$D$32,2,1))</f>
        <v>6</v>
      </c>
      <c r="AF46" s="88"/>
      <c r="AG46" s="164"/>
      <c r="AH46" s="88"/>
      <c r="AI46" s="88"/>
      <c r="AJ46" s="88"/>
      <c r="AK46" s="164"/>
      <c r="AL46" s="88"/>
      <c r="AM46" s="88"/>
      <c r="AN46" s="88"/>
      <c r="AO46" s="165"/>
      <c r="AP46" s="163">
        <f t="shared" si="6"/>
        <v>21</v>
      </c>
      <c r="AQ46" s="212">
        <f>IF(AP46=0,"",VLOOKUP(AP46,LOOKUP!$C$34:$D$40,2,1))</f>
        <v>6</v>
      </c>
      <c r="AR46" s="99"/>
      <c r="AS46" s="99"/>
      <c r="AT46" s="99"/>
    </row>
    <row r="47" spans="1:46" s="71" customFormat="1" ht="20.25" customHeight="1">
      <c r="A47" s="85">
        <v>37</v>
      </c>
      <c r="B47" s="86" t="s">
        <v>73</v>
      </c>
      <c r="C47" s="87">
        <v>41223162357</v>
      </c>
      <c r="D47" s="88" t="str">
        <f t="shared" si="8"/>
        <v>L</v>
      </c>
      <c r="E47" s="85">
        <v>6</v>
      </c>
      <c r="F47" s="85">
        <v>4</v>
      </c>
      <c r="G47" s="85">
        <v>4</v>
      </c>
      <c r="H47" s="85">
        <v>4</v>
      </c>
      <c r="I47" s="85">
        <v>4</v>
      </c>
      <c r="J47" s="85">
        <v>4</v>
      </c>
      <c r="K47" s="85">
        <v>4</v>
      </c>
      <c r="L47" s="121">
        <f t="shared" si="1"/>
        <v>30</v>
      </c>
      <c r="M47" s="210">
        <f>IF(L47=0,"",VLOOKUP(L47,LOOKUP!$C$2:$D$8,2,1))</f>
        <v>5</v>
      </c>
      <c r="N47" s="85">
        <v>4</v>
      </c>
      <c r="O47" s="85">
        <v>4</v>
      </c>
      <c r="P47" s="85">
        <v>4</v>
      </c>
      <c r="Q47" s="89">
        <f t="shared" si="2"/>
        <v>12</v>
      </c>
      <c r="R47" s="210">
        <f>IF(Q47=0,"",VLOOKUP(Q47,LOOKUP!$C$10:$D$16,2,1))</f>
        <v>4</v>
      </c>
      <c r="S47" s="85">
        <v>4</v>
      </c>
      <c r="T47" s="85">
        <v>4</v>
      </c>
      <c r="U47" s="85"/>
      <c r="V47" s="85"/>
      <c r="W47" s="85"/>
      <c r="X47" s="85">
        <v>4</v>
      </c>
      <c r="Y47" s="88">
        <f t="shared" si="4"/>
        <v>12</v>
      </c>
      <c r="Z47" s="211">
        <f>IF(Y47=0,"",VLOOKUP(Y47,LOOKUP!$C$18:$D$24,2,1))</f>
        <v>2</v>
      </c>
      <c r="AA47" s="85">
        <v>4</v>
      </c>
      <c r="AB47" s="85">
        <v>4</v>
      </c>
      <c r="AC47" s="85">
        <v>4</v>
      </c>
      <c r="AD47" s="88">
        <f t="shared" si="5"/>
        <v>12</v>
      </c>
      <c r="AE47" s="211">
        <f>IF(AD47=0,"",VLOOKUP(AD47,LOOKUP!$C$26:$D$32,2,1))</f>
        <v>4</v>
      </c>
      <c r="AF47" s="88"/>
      <c r="AG47" s="164"/>
      <c r="AH47" s="88"/>
      <c r="AI47" s="88"/>
      <c r="AJ47" s="88"/>
      <c r="AK47" s="164"/>
      <c r="AL47" s="88"/>
      <c r="AM47" s="88"/>
      <c r="AN47" s="88"/>
      <c r="AO47" s="165"/>
      <c r="AP47" s="163">
        <f t="shared" si="6"/>
        <v>15</v>
      </c>
      <c r="AQ47" s="212">
        <f>IF(AP47=0,"",VLOOKUP(AP47,LOOKUP!$C$34:$D$40,2,1))</f>
        <v>4</v>
      </c>
      <c r="AR47" s="99"/>
      <c r="AS47" s="99"/>
      <c r="AT47" s="99"/>
    </row>
    <row r="48" spans="1:46" s="71" customFormat="1" ht="20.25" customHeight="1">
      <c r="A48" s="85">
        <v>38</v>
      </c>
      <c r="B48" s="86" t="s">
        <v>74</v>
      </c>
      <c r="C48" s="87">
        <v>41223162358</v>
      </c>
      <c r="D48" s="88" t="str">
        <f t="shared" si="8"/>
        <v>P</v>
      </c>
      <c r="E48" s="85">
        <v>5</v>
      </c>
      <c r="F48" s="85">
        <v>5</v>
      </c>
      <c r="G48" s="85">
        <v>3</v>
      </c>
      <c r="H48" s="85">
        <v>5</v>
      </c>
      <c r="I48" s="85">
        <v>5</v>
      </c>
      <c r="J48" s="85">
        <v>3</v>
      </c>
      <c r="K48" s="85">
        <v>3</v>
      </c>
      <c r="L48" s="121">
        <f t="shared" si="1"/>
        <v>29</v>
      </c>
      <c r="M48" s="210">
        <f>IF(L48=0,"",VLOOKUP(L48,LOOKUP!$C$2:$D$8,2,1))</f>
        <v>5</v>
      </c>
      <c r="N48" s="85">
        <v>5</v>
      </c>
      <c r="O48" s="85">
        <v>5</v>
      </c>
      <c r="P48" s="85">
        <v>3</v>
      </c>
      <c r="Q48" s="89">
        <f t="shared" si="2"/>
        <v>13</v>
      </c>
      <c r="R48" s="210">
        <f>IF(Q48=0,"",VLOOKUP(Q48,LOOKUP!$C$10:$D$16,2,1))</f>
        <v>5</v>
      </c>
      <c r="S48" s="85">
        <v>3</v>
      </c>
      <c r="T48" s="85">
        <v>5</v>
      </c>
      <c r="U48" s="85"/>
      <c r="V48" s="85"/>
      <c r="W48" s="85"/>
      <c r="X48" s="85">
        <v>3</v>
      </c>
      <c r="Y48" s="88">
        <f t="shared" si="4"/>
        <v>11</v>
      </c>
      <c r="Z48" s="211">
        <f>IF(Y48=0,"",VLOOKUP(Y48,LOOKUP!$C$18:$D$24,2,1))</f>
        <v>2</v>
      </c>
      <c r="AA48" s="85">
        <v>5</v>
      </c>
      <c r="AB48" s="85">
        <v>5</v>
      </c>
      <c r="AC48" s="85">
        <v>3</v>
      </c>
      <c r="AD48" s="88">
        <f t="shared" si="5"/>
        <v>13</v>
      </c>
      <c r="AE48" s="211">
        <f>IF(AD48=0,"",VLOOKUP(AD48,LOOKUP!$C$26:$D$32,2,1))</f>
        <v>5</v>
      </c>
      <c r="AF48" s="88"/>
      <c r="AG48" s="164"/>
      <c r="AH48" s="88"/>
      <c r="AI48" s="88"/>
      <c r="AJ48" s="88"/>
      <c r="AK48" s="164"/>
      <c r="AL48" s="88"/>
      <c r="AM48" s="88"/>
      <c r="AN48" s="88"/>
      <c r="AO48" s="165"/>
      <c r="AP48" s="163">
        <f t="shared" si="6"/>
        <v>17</v>
      </c>
      <c r="AQ48" s="212">
        <f>IF(AP48=0,"",VLOOKUP(AP48,LOOKUP!$C$34:$D$40,2,1))</f>
        <v>5</v>
      </c>
      <c r="AR48" s="99"/>
      <c r="AS48" s="99"/>
      <c r="AT48" s="99"/>
    </row>
    <row r="49" spans="1:46" s="71" customFormat="1" ht="20.25" customHeight="1">
      <c r="A49" s="85">
        <v>39</v>
      </c>
      <c r="B49" s="86" t="s">
        <v>75</v>
      </c>
      <c r="C49" s="87">
        <v>41213085984</v>
      </c>
      <c r="D49" s="88" t="str">
        <f t="shared" si="8"/>
        <v>P</v>
      </c>
      <c r="E49" s="85">
        <v>6</v>
      </c>
      <c r="F49" s="85">
        <v>4</v>
      </c>
      <c r="G49" s="85">
        <v>5</v>
      </c>
      <c r="H49" s="85">
        <v>4</v>
      </c>
      <c r="I49" s="85">
        <v>4</v>
      </c>
      <c r="J49" s="85">
        <v>5</v>
      </c>
      <c r="K49" s="85">
        <v>5</v>
      </c>
      <c r="L49" s="121">
        <f t="shared" si="1"/>
        <v>33</v>
      </c>
      <c r="M49" s="210">
        <f>IF(L49=0,"",VLOOKUP(L49,LOOKUP!$C$2:$D$8,2,1))</f>
        <v>5</v>
      </c>
      <c r="N49" s="85">
        <v>4</v>
      </c>
      <c r="O49" s="85">
        <v>4</v>
      </c>
      <c r="P49" s="85">
        <v>5</v>
      </c>
      <c r="Q49" s="89">
        <f t="shared" si="2"/>
        <v>13</v>
      </c>
      <c r="R49" s="210">
        <f>IF(Q49=0,"",VLOOKUP(Q49,LOOKUP!$C$10:$D$16,2,1))</f>
        <v>5</v>
      </c>
      <c r="S49" s="85">
        <v>5</v>
      </c>
      <c r="T49" s="85">
        <v>4</v>
      </c>
      <c r="U49" s="85"/>
      <c r="V49" s="85"/>
      <c r="W49" s="85"/>
      <c r="X49" s="85">
        <v>5</v>
      </c>
      <c r="Y49" s="88">
        <f t="shared" si="4"/>
        <v>14</v>
      </c>
      <c r="Z49" s="211">
        <f>IF(Y49=0,"",VLOOKUP(Y49,LOOKUP!$C$18:$D$24,2,1))</f>
        <v>3</v>
      </c>
      <c r="AA49" s="85">
        <v>4</v>
      </c>
      <c r="AB49" s="85">
        <v>4</v>
      </c>
      <c r="AC49" s="85">
        <v>5</v>
      </c>
      <c r="AD49" s="88">
        <f t="shared" si="5"/>
        <v>13</v>
      </c>
      <c r="AE49" s="211">
        <f>IF(AD49=0,"",VLOOKUP(AD49,LOOKUP!$C$26:$D$32,2,1))</f>
        <v>5</v>
      </c>
      <c r="AF49" s="88"/>
      <c r="AG49" s="164"/>
      <c r="AH49" s="88"/>
      <c r="AI49" s="88"/>
      <c r="AJ49" s="88"/>
      <c r="AK49" s="164"/>
      <c r="AL49" s="88"/>
      <c r="AM49" s="88"/>
      <c r="AN49" s="88"/>
      <c r="AO49" s="165"/>
      <c r="AP49" s="163">
        <f t="shared" si="6"/>
        <v>18</v>
      </c>
      <c r="AQ49" s="212">
        <f>IF(AP49=0,"",VLOOKUP(AP49,LOOKUP!$C$34:$D$40,2,1))</f>
        <v>5</v>
      </c>
      <c r="AR49" s="99"/>
      <c r="AS49" s="99"/>
      <c r="AT49" s="99"/>
    </row>
    <row r="50" spans="1:46" s="71" customFormat="1" ht="20.25" customHeight="1">
      <c r="A50" s="85">
        <v>40</v>
      </c>
      <c r="B50" s="86" t="s">
        <v>76</v>
      </c>
      <c r="C50" s="87">
        <v>41219038974</v>
      </c>
      <c r="D50" s="88" t="str">
        <f t="shared" si="8"/>
        <v>P</v>
      </c>
      <c r="E50" s="85">
        <v>6</v>
      </c>
      <c r="F50" s="85">
        <v>4</v>
      </c>
      <c r="G50" s="85">
        <v>5</v>
      </c>
      <c r="H50" s="85">
        <v>4</v>
      </c>
      <c r="I50" s="85">
        <v>4</v>
      </c>
      <c r="J50" s="85">
        <v>5</v>
      </c>
      <c r="K50" s="85">
        <v>5</v>
      </c>
      <c r="L50" s="121">
        <f t="shared" si="1"/>
        <v>33</v>
      </c>
      <c r="M50" s="210">
        <f>IF(L50=0,"",VLOOKUP(L50,LOOKUP!$C$2:$D$8,2,1))</f>
        <v>5</v>
      </c>
      <c r="N50" s="85">
        <v>4</v>
      </c>
      <c r="O50" s="85">
        <v>4</v>
      </c>
      <c r="P50" s="85">
        <v>5</v>
      </c>
      <c r="Q50" s="89">
        <f t="shared" si="2"/>
        <v>13</v>
      </c>
      <c r="R50" s="210">
        <f>IF(Q50=0,"",VLOOKUP(Q50,LOOKUP!$C$10:$D$16,2,1))</f>
        <v>5</v>
      </c>
      <c r="S50" s="85">
        <v>5</v>
      </c>
      <c r="T50" s="85">
        <v>4</v>
      </c>
      <c r="U50" s="85"/>
      <c r="V50" s="85"/>
      <c r="W50" s="85"/>
      <c r="X50" s="85">
        <v>5</v>
      </c>
      <c r="Y50" s="88">
        <f t="shared" si="4"/>
        <v>14</v>
      </c>
      <c r="Z50" s="211">
        <f>IF(Y50=0,"",VLOOKUP(Y50,LOOKUP!$C$18:$D$24,2,1))</f>
        <v>3</v>
      </c>
      <c r="AA50" s="85">
        <v>4</v>
      </c>
      <c r="AB50" s="85">
        <v>4</v>
      </c>
      <c r="AC50" s="85">
        <v>5</v>
      </c>
      <c r="AD50" s="88">
        <f t="shared" si="5"/>
        <v>13</v>
      </c>
      <c r="AE50" s="211">
        <f>IF(AD50=0,"",VLOOKUP(AD50,LOOKUP!$C$26:$D$32,2,1))</f>
        <v>5</v>
      </c>
      <c r="AF50" s="88"/>
      <c r="AG50" s="164"/>
      <c r="AH50" s="88"/>
      <c r="AI50" s="88"/>
      <c r="AJ50" s="88"/>
      <c r="AK50" s="164"/>
      <c r="AL50" s="88"/>
      <c r="AM50" s="88"/>
      <c r="AN50" s="88"/>
      <c r="AO50" s="165"/>
      <c r="AP50" s="163">
        <f t="shared" si="6"/>
        <v>18</v>
      </c>
      <c r="AQ50" s="212">
        <f>IF(AP50=0,"",VLOOKUP(AP50,LOOKUP!$C$34:$D$40,2,1))</f>
        <v>5</v>
      </c>
      <c r="AR50" s="99"/>
      <c r="AS50" s="99"/>
      <c r="AT50" s="99"/>
    </row>
    <row r="51" spans="1:46" s="71" customFormat="1" ht="20.25" customHeight="1">
      <c r="A51" s="85">
        <v>41</v>
      </c>
      <c r="B51" s="86" t="s">
        <v>77</v>
      </c>
      <c r="C51" s="87">
        <v>41225031235</v>
      </c>
      <c r="D51" s="88" t="str">
        <f t="shared" si="8"/>
        <v>L</v>
      </c>
      <c r="E51" s="85">
        <v>6</v>
      </c>
      <c r="F51" s="85">
        <v>3</v>
      </c>
      <c r="G51" s="85">
        <v>5</v>
      </c>
      <c r="H51" s="85">
        <v>3</v>
      </c>
      <c r="I51" s="85">
        <v>3</v>
      </c>
      <c r="J51" s="85">
        <v>5</v>
      </c>
      <c r="K51" s="85">
        <v>5</v>
      </c>
      <c r="L51" s="121">
        <f t="shared" si="1"/>
        <v>30</v>
      </c>
      <c r="M51" s="210">
        <f>IF(L51=0,"",VLOOKUP(L51,LOOKUP!$C$2:$D$8,2,1))</f>
        <v>5</v>
      </c>
      <c r="N51" s="85">
        <v>3</v>
      </c>
      <c r="O51" s="85">
        <v>3</v>
      </c>
      <c r="P51" s="85">
        <v>5</v>
      </c>
      <c r="Q51" s="89">
        <f t="shared" si="2"/>
        <v>11</v>
      </c>
      <c r="R51" s="210">
        <f>IF(Q51=0,"",VLOOKUP(Q51,LOOKUP!$C$10:$D$16,2,1))</f>
        <v>4</v>
      </c>
      <c r="S51" s="85">
        <v>5</v>
      </c>
      <c r="T51" s="85">
        <v>3</v>
      </c>
      <c r="U51" s="85"/>
      <c r="V51" s="85"/>
      <c r="W51" s="85"/>
      <c r="X51" s="85">
        <v>5</v>
      </c>
      <c r="Y51" s="88">
        <f t="shared" si="4"/>
        <v>13</v>
      </c>
      <c r="Z51" s="211">
        <f>IF(Y51=0,"",VLOOKUP(Y51,LOOKUP!$C$18:$D$24,2,1))</f>
        <v>3</v>
      </c>
      <c r="AA51" s="85">
        <v>3</v>
      </c>
      <c r="AB51" s="85">
        <v>3</v>
      </c>
      <c r="AC51" s="85">
        <v>5</v>
      </c>
      <c r="AD51" s="88">
        <f t="shared" si="5"/>
        <v>11</v>
      </c>
      <c r="AE51" s="211">
        <f>IF(AD51=0,"",VLOOKUP(AD51,LOOKUP!$C$26:$D$32,2,1))</f>
        <v>4</v>
      </c>
      <c r="AF51" s="88"/>
      <c r="AG51" s="164"/>
      <c r="AH51" s="88"/>
      <c r="AI51" s="88"/>
      <c r="AJ51" s="88"/>
      <c r="AK51" s="164"/>
      <c r="AL51" s="88"/>
      <c r="AM51" s="88"/>
      <c r="AN51" s="88"/>
      <c r="AO51" s="165"/>
      <c r="AP51" s="163">
        <f t="shared" si="6"/>
        <v>16</v>
      </c>
      <c r="AQ51" s="212">
        <f>IF(AP51=0,"",VLOOKUP(AP51,LOOKUP!$C$34:$D$40,2,1))</f>
        <v>4</v>
      </c>
      <c r="AR51" s="99"/>
      <c r="AS51" s="99"/>
      <c r="AT51" s="99"/>
    </row>
    <row r="52" spans="1:46" s="71" customFormat="1" ht="20.25" customHeight="1">
      <c r="A52" s="85">
        <v>42</v>
      </c>
      <c r="B52" s="86" t="s">
        <v>78</v>
      </c>
      <c r="C52" s="87">
        <v>41226031234</v>
      </c>
      <c r="D52" s="88" t="str">
        <f t="shared" si="8"/>
        <v>P</v>
      </c>
      <c r="E52" s="85">
        <v>6</v>
      </c>
      <c r="F52" s="85">
        <v>6</v>
      </c>
      <c r="G52" s="85">
        <v>6</v>
      </c>
      <c r="H52" s="85">
        <v>6</v>
      </c>
      <c r="I52" s="85">
        <v>6</v>
      </c>
      <c r="J52" s="85">
        <v>6</v>
      </c>
      <c r="K52" s="85">
        <v>6</v>
      </c>
      <c r="L52" s="121">
        <f t="shared" si="1"/>
        <v>42</v>
      </c>
      <c r="M52" s="210">
        <f>IF(L52=0,"",VLOOKUP(L52,LOOKUP!$C$2:$D$8,2,1))</f>
        <v>6</v>
      </c>
      <c r="N52" s="85">
        <v>6</v>
      </c>
      <c r="O52" s="85">
        <v>6</v>
      </c>
      <c r="P52" s="85">
        <v>4</v>
      </c>
      <c r="Q52" s="89">
        <f t="shared" si="2"/>
        <v>16</v>
      </c>
      <c r="R52" s="210">
        <f>IF(Q52=0,"",VLOOKUP(Q52,LOOKUP!$C$10:$D$16,2,1))</f>
        <v>6</v>
      </c>
      <c r="S52" s="85">
        <v>6</v>
      </c>
      <c r="T52" s="85">
        <v>6</v>
      </c>
      <c r="U52" s="85"/>
      <c r="V52" s="85"/>
      <c r="W52" s="85"/>
      <c r="X52" s="85">
        <v>6</v>
      </c>
      <c r="Y52" s="88">
        <f t="shared" si="4"/>
        <v>18</v>
      </c>
      <c r="Z52" s="211">
        <f>IF(Y52=0,"",VLOOKUP(Y52,LOOKUP!$C$18:$D$24,2,1))</f>
        <v>3</v>
      </c>
      <c r="AA52" s="85">
        <v>6</v>
      </c>
      <c r="AB52" s="85">
        <v>6</v>
      </c>
      <c r="AC52" s="85">
        <v>6</v>
      </c>
      <c r="AD52" s="88">
        <f t="shared" si="5"/>
        <v>18</v>
      </c>
      <c r="AE52" s="211">
        <f>IF(AD52=0,"",VLOOKUP(AD52,LOOKUP!$C$26:$D$32,2,1))</f>
        <v>6</v>
      </c>
      <c r="AF52" s="88"/>
      <c r="AG52" s="164"/>
      <c r="AH52" s="88"/>
      <c r="AI52" s="88"/>
      <c r="AJ52" s="88"/>
      <c r="AK52" s="164"/>
      <c r="AL52" s="88"/>
      <c r="AM52" s="88"/>
      <c r="AN52" s="88"/>
      <c r="AO52" s="165"/>
      <c r="AP52" s="163">
        <f t="shared" si="6"/>
        <v>21</v>
      </c>
      <c r="AQ52" s="212">
        <f>IF(AP52=0,"",VLOOKUP(AP52,LOOKUP!$C$34:$D$40,2,1))</f>
        <v>6</v>
      </c>
      <c r="AR52" s="99"/>
      <c r="AS52" s="99"/>
      <c r="AT52" s="99"/>
    </row>
    <row r="53" spans="1:46" s="71" customFormat="1" ht="20.25" customHeight="1">
      <c r="A53" s="85">
        <v>43</v>
      </c>
      <c r="B53" s="86" t="s">
        <v>79</v>
      </c>
      <c r="C53" s="87">
        <v>41230162363</v>
      </c>
      <c r="D53" s="88" t="str">
        <f t="shared" si="8"/>
        <v>L</v>
      </c>
      <c r="E53" s="85">
        <v>6</v>
      </c>
      <c r="F53" s="85">
        <v>4</v>
      </c>
      <c r="G53" s="85">
        <v>4</v>
      </c>
      <c r="H53" s="85">
        <v>4</v>
      </c>
      <c r="I53" s="85">
        <v>4</v>
      </c>
      <c r="J53" s="85">
        <v>4</v>
      </c>
      <c r="K53" s="85">
        <v>4</v>
      </c>
      <c r="L53" s="121">
        <f t="shared" si="1"/>
        <v>30</v>
      </c>
      <c r="M53" s="210">
        <f>IF(L53=0,"",VLOOKUP(L53,LOOKUP!$C$2:$D$8,2,1))</f>
        <v>5</v>
      </c>
      <c r="N53" s="85">
        <v>4</v>
      </c>
      <c r="O53" s="85">
        <v>4</v>
      </c>
      <c r="P53" s="85">
        <v>4</v>
      </c>
      <c r="Q53" s="89">
        <f t="shared" si="2"/>
        <v>12</v>
      </c>
      <c r="R53" s="210">
        <f>IF(Q53=0,"",VLOOKUP(Q53,LOOKUP!$C$10:$D$16,2,1))</f>
        <v>4</v>
      </c>
      <c r="S53" s="85">
        <v>4</v>
      </c>
      <c r="T53" s="85">
        <v>4</v>
      </c>
      <c r="U53" s="85"/>
      <c r="V53" s="85"/>
      <c r="W53" s="85"/>
      <c r="X53" s="85">
        <v>4</v>
      </c>
      <c r="Y53" s="88">
        <f t="shared" si="4"/>
        <v>12</v>
      </c>
      <c r="Z53" s="211">
        <f>IF(Y53=0,"",VLOOKUP(Y53,LOOKUP!$C$18:$D$24,2,1))</f>
        <v>2</v>
      </c>
      <c r="AA53" s="85">
        <v>4</v>
      </c>
      <c r="AB53" s="85">
        <v>4</v>
      </c>
      <c r="AC53" s="85">
        <v>4</v>
      </c>
      <c r="AD53" s="88">
        <f t="shared" si="5"/>
        <v>12</v>
      </c>
      <c r="AE53" s="211">
        <f>IF(AD53=0,"",VLOOKUP(AD53,LOOKUP!$C$26:$D$32,2,1))</f>
        <v>4</v>
      </c>
      <c r="AF53" s="88"/>
      <c r="AG53" s="164"/>
      <c r="AH53" s="88"/>
      <c r="AI53" s="88"/>
      <c r="AJ53" s="88"/>
      <c r="AK53" s="164"/>
      <c r="AL53" s="88"/>
      <c r="AM53" s="88"/>
      <c r="AN53" s="88"/>
      <c r="AO53" s="165"/>
      <c r="AP53" s="163">
        <f t="shared" si="6"/>
        <v>15</v>
      </c>
      <c r="AQ53" s="212">
        <f>IF(AP53=0,"",VLOOKUP(AP53,LOOKUP!$C$34:$D$40,2,1))</f>
        <v>4</v>
      </c>
      <c r="AR53" s="99"/>
      <c r="AS53" s="99"/>
      <c r="AT53" s="99"/>
    </row>
    <row r="54" spans="1:46" s="71" customFormat="1" ht="20.25" customHeight="1">
      <c r="A54" s="85">
        <v>44</v>
      </c>
      <c r="B54" s="86" t="s">
        <v>80</v>
      </c>
      <c r="C54" s="87">
        <v>41221086421</v>
      </c>
      <c r="D54" s="88" t="str">
        <f t="shared" si="8"/>
        <v>L</v>
      </c>
      <c r="E54" s="85">
        <v>5</v>
      </c>
      <c r="F54" s="85">
        <v>5</v>
      </c>
      <c r="G54" s="85">
        <v>3</v>
      </c>
      <c r="H54" s="85">
        <v>5</v>
      </c>
      <c r="I54" s="85">
        <v>5</v>
      </c>
      <c r="J54" s="85">
        <v>3</v>
      </c>
      <c r="K54" s="85">
        <v>3</v>
      </c>
      <c r="L54" s="121">
        <f t="shared" si="1"/>
        <v>29</v>
      </c>
      <c r="M54" s="210">
        <f>IF(L54=0,"",VLOOKUP(L54,LOOKUP!$C$2:$D$8,2,1))</f>
        <v>5</v>
      </c>
      <c r="N54" s="85">
        <v>5</v>
      </c>
      <c r="O54" s="85">
        <v>5</v>
      </c>
      <c r="P54" s="85">
        <v>3</v>
      </c>
      <c r="Q54" s="89">
        <f t="shared" si="2"/>
        <v>13</v>
      </c>
      <c r="R54" s="210">
        <f>IF(Q54=0,"",VLOOKUP(Q54,LOOKUP!$C$10:$D$16,2,1))</f>
        <v>5</v>
      </c>
      <c r="S54" s="85">
        <v>3</v>
      </c>
      <c r="T54" s="85">
        <v>5</v>
      </c>
      <c r="U54" s="85"/>
      <c r="V54" s="85"/>
      <c r="W54" s="85"/>
      <c r="X54" s="85">
        <v>3</v>
      </c>
      <c r="Y54" s="88">
        <f t="shared" si="4"/>
        <v>11</v>
      </c>
      <c r="Z54" s="211">
        <f>IF(Y54=0,"",VLOOKUP(Y54,LOOKUP!$C$18:$D$24,2,1))</f>
        <v>2</v>
      </c>
      <c r="AA54" s="85">
        <v>5</v>
      </c>
      <c r="AB54" s="85">
        <v>5</v>
      </c>
      <c r="AC54" s="85">
        <v>3</v>
      </c>
      <c r="AD54" s="88">
        <f t="shared" si="5"/>
        <v>13</v>
      </c>
      <c r="AE54" s="211">
        <f>IF(AD54=0,"",VLOOKUP(AD54,LOOKUP!$C$26:$D$32,2,1))</f>
        <v>5</v>
      </c>
      <c r="AF54" s="88"/>
      <c r="AG54" s="164"/>
      <c r="AH54" s="88"/>
      <c r="AI54" s="88"/>
      <c r="AJ54" s="88"/>
      <c r="AK54" s="164"/>
      <c r="AL54" s="88"/>
      <c r="AM54" s="88"/>
      <c r="AN54" s="88"/>
      <c r="AO54" s="165"/>
      <c r="AP54" s="163">
        <f t="shared" si="6"/>
        <v>17</v>
      </c>
      <c r="AQ54" s="212">
        <f>IF(AP54=0,"",VLOOKUP(AP54,LOOKUP!$C$34:$D$40,2,1))</f>
        <v>5</v>
      </c>
      <c r="AR54" s="99"/>
      <c r="AS54" s="99"/>
      <c r="AT54" s="99"/>
    </row>
    <row r="55" spans="1:46" s="71" customFormat="1" ht="20.25" customHeight="1">
      <c r="A55" s="85">
        <v>45</v>
      </c>
      <c r="B55" s="86" t="s">
        <v>358</v>
      </c>
      <c r="C55" s="87">
        <v>41216033625</v>
      </c>
      <c r="D55" s="88" t="str">
        <f t="shared" si="8"/>
        <v>L</v>
      </c>
      <c r="E55" s="85">
        <v>6</v>
      </c>
      <c r="F55" s="85">
        <v>4</v>
      </c>
      <c r="G55" s="85">
        <v>5</v>
      </c>
      <c r="H55" s="85">
        <v>4</v>
      </c>
      <c r="I55" s="85">
        <v>4</v>
      </c>
      <c r="J55" s="85">
        <v>5</v>
      </c>
      <c r="K55" s="85">
        <v>5</v>
      </c>
      <c r="L55" s="121">
        <f t="shared" si="1"/>
        <v>33</v>
      </c>
      <c r="M55" s="210">
        <f>IF(L55=0,"",VLOOKUP(L55,LOOKUP!$C$2:$D$8,2,1))</f>
        <v>5</v>
      </c>
      <c r="N55" s="85">
        <v>4</v>
      </c>
      <c r="O55" s="85">
        <v>4</v>
      </c>
      <c r="P55" s="85">
        <v>5</v>
      </c>
      <c r="Q55" s="89">
        <f t="shared" si="2"/>
        <v>13</v>
      </c>
      <c r="R55" s="210">
        <f>IF(Q55=0,"",VLOOKUP(Q55,LOOKUP!$C$10:$D$16,2,1))</f>
        <v>5</v>
      </c>
      <c r="S55" s="85">
        <v>5</v>
      </c>
      <c r="T55" s="85">
        <v>4</v>
      </c>
      <c r="U55" s="85"/>
      <c r="V55" s="85"/>
      <c r="W55" s="85"/>
      <c r="X55" s="85">
        <v>5</v>
      </c>
      <c r="Y55" s="88">
        <f t="shared" si="4"/>
        <v>14</v>
      </c>
      <c r="Z55" s="211">
        <f>IF(Y55=0,"",VLOOKUP(Y55,LOOKUP!$C$18:$D$24,2,1))</f>
        <v>3</v>
      </c>
      <c r="AA55" s="85">
        <v>4</v>
      </c>
      <c r="AB55" s="85">
        <v>4</v>
      </c>
      <c r="AC55" s="85">
        <v>5</v>
      </c>
      <c r="AD55" s="88">
        <f t="shared" si="5"/>
        <v>13</v>
      </c>
      <c r="AE55" s="211">
        <f>IF(AD55=0,"",VLOOKUP(AD55,LOOKUP!$C$26:$D$32,2,1))</f>
        <v>5</v>
      </c>
      <c r="AF55" s="88"/>
      <c r="AG55" s="164"/>
      <c r="AH55" s="88"/>
      <c r="AI55" s="88"/>
      <c r="AJ55" s="88"/>
      <c r="AK55" s="164"/>
      <c r="AL55" s="88"/>
      <c r="AM55" s="88"/>
      <c r="AN55" s="88"/>
      <c r="AO55" s="165"/>
      <c r="AP55" s="163">
        <f t="shared" si="6"/>
        <v>18</v>
      </c>
      <c r="AQ55" s="212">
        <f>IF(AP55=0,"",VLOOKUP(AP55,LOOKUP!$C$34:$D$40,2,1))</f>
        <v>5</v>
      </c>
      <c r="AR55" s="99"/>
      <c r="AS55" s="99"/>
      <c r="AT55" s="99"/>
    </row>
    <row r="56" spans="1:46" s="71" customFormat="1" ht="20.25" customHeight="1">
      <c r="A56" s="85">
        <v>46</v>
      </c>
      <c r="B56" s="86" t="s">
        <v>81</v>
      </c>
      <c r="C56" s="87">
        <v>41215162367</v>
      </c>
      <c r="D56" s="88" t="str">
        <f t="shared" si="8"/>
        <v>L</v>
      </c>
      <c r="E56" s="85">
        <v>6</v>
      </c>
      <c r="F56" s="85">
        <v>4</v>
      </c>
      <c r="G56" s="85">
        <v>5</v>
      </c>
      <c r="H56" s="85">
        <v>4</v>
      </c>
      <c r="I56" s="85">
        <v>4</v>
      </c>
      <c r="J56" s="85">
        <v>5</v>
      </c>
      <c r="K56" s="85">
        <v>5</v>
      </c>
      <c r="L56" s="121">
        <f t="shared" si="1"/>
        <v>33</v>
      </c>
      <c r="M56" s="210">
        <f>IF(L56=0,"",VLOOKUP(L56,LOOKUP!$C$2:$D$8,2,1))</f>
        <v>5</v>
      </c>
      <c r="N56" s="85">
        <v>4</v>
      </c>
      <c r="O56" s="85">
        <v>4</v>
      </c>
      <c r="P56" s="85">
        <v>5</v>
      </c>
      <c r="Q56" s="89">
        <f t="shared" si="2"/>
        <v>13</v>
      </c>
      <c r="R56" s="210">
        <f>IF(Q56=0,"",VLOOKUP(Q56,LOOKUP!$C$10:$D$16,2,1))</f>
        <v>5</v>
      </c>
      <c r="S56" s="85">
        <v>5</v>
      </c>
      <c r="T56" s="85">
        <v>4</v>
      </c>
      <c r="U56" s="85"/>
      <c r="V56" s="85"/>
      <c r="W56" s="85"/>
      <c r="X56" s="85">
        <v>5</v>
      </c>
      <c r="Y56" s="88">
        <f t="shared" si="4"/>
        <v>14</v>
      </c>
      <c r="Z56" s="211">
        <f>IF(Y56=0,"",VLOOKUP(Y56,LOOKUP!$C$18:$D$24,2,1))</f>
        <v>3</v>
      </c>
      <c r="AA56" s="85">
        <v>4</v>
      </c>
      <c r="AB56" s="85">
        <v>4</v>
      </c>
      <c r="AC56" s="85">
        <v>5</v>
      </c>
      <c r="AD56" s="88">
        <f t="shared" si="5"/>
        <v>13</v>
      </c>
      <c r="AE56" s="211">
        <f>IF(AD56=0,"",VLOOKUP(AD56,LOOKUP!$C$26:$D$32,2,1))</f>
        <v>5</v>
      </c>
      <c r="AF56" s="88"/>
      <c r="AG56" s="164"/>
      <c r="AH56" s="88"/>
      <c r="AI56" s="88"/>
      <c r="AJ56" s="88"/>
      <c r="AK56" s="164"/>
      <c r="AL56" s="88"/>
      <c r="AM56" s="88"/>
      <c r="AN56" s="88"/>
      <c r="AO56" s="165"/>
      <c r="AP56" s="163">
        <f t="shared" si="6"/>
        <v>18</v>
      </c>
      <c r="AQ56" s="212">
        <f>IF(AP56=0,"",VLOOKUP(AP56,LOOKUP!$C$34:$D$40,2,1))</f>
        <v>5</v>
      </c>
      <c r="AR56" s="99"/>
      <c r="AS56" s="99"/>
      <c r="AT56" s="99"/>
    </row>
    <row r="57" spans="1:46" s="71" customFormat="1" ht="20.25" customHeight="1">
      <c r="A57" s="85">
        <v>47</v>
      </c>
      <c r="B57" s="86" t="s">
        <v>82</v>
      </c>
      <c r="C57" s="87">
        <v>41223082388</v>
      </c>
      <c r="D57" s="88" t="str">
        <f t="shared" si="8"/>
        <v>P</v>
      </c>
      <c r="E57" s="85">
        <v>6</v>
      </c>
      <c r="F57" s="85">
        <v>3</v>
      </c>
      <c r="G57" s="85">
        <v>5</v>
      </c>
      <c r="H57" s="85">
        <v>3</v>
      </c>
      <c r="I57" s="85">
        <v>3</v>
      </c>
      <c r="J57" s="85">
        <v>5</v>
      </c>
      <c r="K57" s="85">
        <v>5</v>
      </c>
      <c r="L57" s="121">
        <f t="shared" si="1"/>
        <v>30</v>
      </c>
      <c r="M57" s="210">
        <f>IF(L57=0,"",VLOOKUP(L57,LOOKUP!$C$2:$D$8,2,1))</f>
        <v>5</v>
      </c>
      <c r="N57" s="85">
        <v>3</v>
      </c>
      <c r="O57" s="85">
        <v>3</v>
      </c>
      <c r="P57" s="85">
        <v>5</v>
      </c>
      <c r="Q57" s="89">
        <f t="shared" si="2"/>
        <v>11</v>
      </c>
      <c r="R57" s="210">
        <f>IF(Q57=0,"",VLOOKUP(Q57,LOOKUP!$C$10:$D$16,2,1))</f>
        <v>4</v>
      </c>
      <c r="S57" s="85">
        <v>5</v>
      </c>
      <c r="T57" s="85">
        <v>3</v>
      </c>
      <c r="U57" s="85"/>
      <c r="V57" s="85"/>
      <c r="W57" s="85"/>
      <c r="X57" s="85">
        <v>5</v>
      </c>
      <c r="Y57" s="88">
        <f t="shared" si="4"/>
        <v>13</v>
      </c>
      <c r="Z57" s="211">
        <f>IF(Y57=0,"",VLOOKUP(Y57,LOOKUP!$C$18:$D$24,2,1))</f>
        <v>3</v>
      </c>
      <c r="AA57" s="85">
        <v>3</v>
      </c>
      <c r="AB57" s="85">
        <v>3</v>
      </c>
      <c r="AC57" s="85">
        <v>5</v>
      </c>
      <c r="AD57" s="88">
        <f t="shared" si="5"/>
        <v>11</v>
      </c>
      <c r="AE57" s="211">
        <f>IF(AD57=0,"",VLOOKUP(AD57,LOOKUP!$C$26:$D$32,2,1))</f>
        <v>4</v>
      </c>
      <c r="AF57" s="88"/>
      <c r="AG57" s="164"/>
      <c r="AH57" s="88"/>
      <c r="AI57" s="88"/>
      <c r="AJ57" s="88"/>
      <c r="AK57" s="164"/>
      <c r="AL57" s="88"/>
      <c r="AM57" s="88"/>
      <c r="AN57" s="88"/>
      <c r="AO57" s="165"/>
      <c r="AP57" s="163">
        <f t="shared" si="6"/>
        <v>16</v>
      </c>
      <c r="AQ57" s="212">
        <f>IF(AP57=0,"",VLOOKUP(AP57,LOOKUP!$C$34:$D$40,2,1))</f>
        <v>4</v>
      </c>
      <c r="AR57" s="99"/>
      <c r="AS57" s="99"/>
      <c r="AT57" s="99"/>
    </row>
    <row r="58" spans="1:46" s="71" customFormat="1" ht="20.25" customHeight="1">
      <c r="A58" s="85">
        <v>48</v>
      </c>
      <c r="B58" s="86" t="s">
        <v>83</v>
      </c>
      <c r="C58" s="87">
        <v>41226163695</v>
      </c>
      <c r="D58" s="88" t="str">
        <f t="shared" si="8"/>
        <v>L</v>
      </c>
      <c r="E58" s="85">
        <v>6</v>
      </c>
      <c r="F58" s="85">
        <v>6</v>
      </c>
      <c r="G58" s="85">
        <v>6</v>
      </c>
      <c r="H58" s="85">
        <v>6</v>
      </c>
      <c r="I58" s="85">
        <v>6</v>
      </c>
      <c r="J58" s="85">
        <v>6</v>
      </c>
      <c r="K58" s="85">
        <v>6</v>
      </c>
      <c r="L58" s="121">
        <f t="shared" si="1"/>
        <v>42</v>
      </c>
      <c r="M58" s="210">
        <f>IF(L58=0,"",VLOOKUP(L58,LOOKUP!$C$2:$D$8,2,1))</f>
        <v>6</v>
      </c>
      <c r="N58" s="85">
        <v>6</v>
      </c>
      <c r="O58" s="85">
        <v>6</v>
      </c>
      <c r="P58" s="85">
        <v>6</v>
      </c>
      <c r="Q58" s="89">
        <f t="shared" si="2"/>
        <v>18</v>
      </c>
      <c r="R58" s="210">
        <f>IF(Q58=0,"",VLOOKUP(Q58,LOOKUP!$C$10:$D$16,2,1))</f>
        <v>6</v>
      </c>
      <c r="S58" s="85">
        <v>6</v>
      </c>
      <c r="T58" s="85">
        <v>6</v>
      </c>
      <c r="U58" s="85"/>
      <c r="V58" s="85"/>
      <c r="W58" s="85"/>
      <c r="X58" s="85">
        <v>6</v>
      </c>
      <c r="Y58" s="88">
        <f t="shared" si="4"/>
        <v>18</v>
      </c>
      <c r="Z58" s="211">
        <f>IF(Y58=0,"",VLOOKUP(Y58,LOOKUP!$C$18:$D$24,2,1))</f>
        <v>3</v>
      </c>
      <c r="AA58" s="85">
        <v>6</v>
      </c>
      <c r="AB58" s="85">
        <v>6</v>
      </c>
      <c r="AC58" s="85">
        <v>6</v>
      </c>
      <c r="AD58" s="88">
        <f t="shared" si="5"/>
        <v>18</v>
      </c>
      <c r="AE58" s="211">
        <f>IF(AD58=0,"",VLOOKUP(AD58,LOOKUP!$C$26:$D$32,2,1))</f>
        <v>6</v>
      </c>
      <c r="AF58" s="88"/>
      <c r="AG58" s="164"/>
      <c r="AH58" s="88"/>
      <c r="AI58" s="88"/>
      <c r="AJ58" s="88"/>
      <c r="AK58" s="164"/>
      <c r="AL58" s="88"/>
      <c r="AM58" s="88"/>
      <c r="AN58" s="88"/>
      <c r="AO58" s="165"/>
      <c r="AP58" s="163">
        <f t="shared" si="6"/>
        <v>21</v>
      </c>
      <c r="AQ58" s="212">
        <f>IF(AP58=0,"",VLOOKUP(AP58,LOOKUP!$C$34:$D$40,2,1))</f>
        <v>6</v>
      </c>
      <c r="AR58" s="99"/>
      <c r="AS58" s="99"/>
      <c r="AT58" s="99"/>
    </row>
    <row r="59" spans="1:46" s="71" customFormat="1" ht="20.25" customHeight="1">
      <c r="A59" s="85">
        <v>49</v>
      </c>
      <c r="B59" s="86" t="s">
        <v>84</v>
      </c>
      <c r="C59" s="87">
        <v>41218162369</v>
      </c>
      <c r="D59" s="88" t="str">
        <f t="shared" si="8"/>
        <v>L</v>
      </c>
      <c r="E59" s="85">
        <v>6</v>
      </c>
      <c r="F59" s="85">
        <v>4</v>
      </c>
      <c r="G59" s="85">
        <v>4</v>
      </c>
      <c r="H59" s="85">
        <v>4</v>
      </c>
      <c r="I59" s="85">
        <v>4</v>
      </c>
      <c r="J59" s="85">
        <v>4</v>
      </c>
      <c r="K59" s="85">
        <v>4</v>
      </c>
      <c r="L59" s="121">
        <f t="shared" si="1"/>
        <v>30</v>
      </c>
      <c r="M59" s="210">
        <f>IF(L59=0,"",VLOOKUP(L59,LOOKUP!$C$2:$D$8,2,1))</f>
        <v>5</v>
      </c>
      <c r="N59" s="85">
        <v>4</v>
      </c>
      <c r="O59" s="85">
        <v>4</v>
      </c>
      <c r="P59" s="85">
        <v>4</v>
      </c>
      <c r="Q59" s="89">
        <f t="shared" si="2"/>
        <v>12</v>
      </c>
      <c r="R59" s="210">
        <f>IF(Q59=0,"",VLOOKUP(Q59,LOOKUP!$C$10:$D$16,2,1))</f>
        <v>4</v>
      </c>
      <c r="S59" s="85">
        <v>4</v>
      </c>
      <c r="T59" s="85">
        <v>4</v>
      </c>
      <c r="U59" s="85"/>
      <c r="V59" s="85"/>
      <c r="W59" s="85"/>
      <c r="X59" s="85">
        <v>4</v>
      </c>
      <c r="Y59" s="88">
        <f t="shared" si="4"/>
        <v>12</v>
      </c>
      <c r="Z59" s="211">
        <f>IF(Y59=0,"",VLOOKUP(Y59,LOOKUP!$C$18:$D$24,2,1))</f>
        <v>2</v>
      </c>
      <c r="AA59" s="85">
        <v>4</v>
      </c>
      <c r="AB59" s="85">
        <v>4</v>
      </c>
      <c r="AC59" s="85">
        <v>4</v>
      </c>
      <c r="AD59" s="88">
        <f t="shared" si="5"/>
        <v>12</v>
      </c>
      <c r="AE59" s="211">
        <f>IF(AD59=0,"",VLOOKUP(AD59,LOOKUP!$C$26:$D$32,2,1))</f>
        <v>4</v>
      </c>
      <c r="AF59" s="88"/>
      <c r="AG59" s="164"/>
      <c r="AH59" s="88"/>
      <c r="AI59" s="88"/>
      <c r="AJ59" s="88"/>
      <c r="AK59" s="164"/>
      <c r="AL59" s="88"/>
      <c r="AM59" s="88"/>
      <c r="AN59" s="88"/>
      <c r="AO59" s="165"/>
      <c r="AP59" s="163">
        <f t="shared" si="6"/>
        <v>15</v>
      </c>
      <c r="AQ59" s="212">
        <f>IF(AP59=0,"",VLOOKUP(AP59,LOOKUP!$C$34:$D$40,2,1))</f>
        <v>4</v>
      </c>
      <c r="AR59" s="99"/>
      <c r="AS59" s="99"/>
      <c r="AT59" s="99"/>
    </row>
    <row r="60" spans="1:46" s="71" customFormat="1" ht="20.25" customHeight="1">
      <c r="A60" s="89">
        <v>50</v>
      </c>
      <c r="B60" s="90" t="s">
        <v>85</v>
      </c>
      <c r="C60" s="87">
        <v>41223063253</v>
      </c>
      <c r="D60" s="88" t="str">
        <f t="shared" si="8"/>
        <v>L</v>
      </c>
      <c r="E60" s="85">
        <v>5</v>
      </c>
      <c r="F60" s="85">
        <v>5</v>
      </c>
      <c r="G60" s="85">
        <v>3</v>
      </c>
      <c r="H60" s="85">
        <v>5</v>
      </c>
      <c r="I60" s="85">
        <v>5</v>
      </c>
      <c r="J60" s="85">
        <v>3</v>
      </c>
      <c r="K60" s="85">
        <v>3</v>
      </c>
      <c r="L60" s="121">
        <f t="shared" si="1"/>
        <v>29</v>
      </c>
      <c r="M60" s="210">
        <f>IF(L60=0,"",VLOOKUP(L60,LOOKUP!$C$2:$D$8,2,1))</f>
        <v>5</v>
      </c>
      <c r="N60" s="85">
        <v>5</v>
      </c>
      <c r="O60" s="85">
        <v>5</v>
      </c>
      <c r="P60" s="85">
        <v>3</v>
      </c>
      <c r="Q60" s="89">
        <f t="shared" si="2"/>
        <v>13</v>
      </c>
      <c r="R60" s="210">
        <f>IF(Q60=0,"",VLOOKUP(Q60,LOOKUP!$C$10:$D$16,2,1))</f>
        <v>5</v>
      </c>
      <c r="S60" s="85">
        <v>3</v>
      </c>
      <c r="T60" s="85">
        <v>5</v>
      </c>
      <c r="U60" s="85"/>
      <c r="V60" s="85"/>
      <c r="W60" s="85"/>
      <c r="X60" s="85">
        <v>3</v>
      </c>
      <c r="Y60" s="88">
        <f t="shared" si="4"/>
        <v>11</v>
      </c>
      <c r="Z60" s="211">
        <f>IF(Y60=0,"",VLOOKUP(Y60,LOOKUP!$C$18:$D$24,2,1))</f>
        <v>2</v>
      </c>
      <c r="AA60" s="85">
        <v>5</v>
      </c>
      <c r="AB60" s="85">
        <v>5</v>
      </c>
      <c r="AC60" s="85">
        <v>3</v>
      </c>
      <c r="AD60" s="88">
        <f t="shared" si="5"/>
        <v>13</v>
      </c>
      <c r="AE60" s="211">
        <f>IF(AD60=0,"",VLOOKUP(AD60,LOOKUP!$C$26:$D$32,2,1))</f>
        <v>5</v>
      </c>
      <c r="AF60" s="88"/>
      <c r="AG60" s="164"/>
      <c r="AH60" s="88"/>
      <c r="AI60" s="88"/>
      <c r="AJ60" s="88"/>
      <c r="AK60" s="164"/>
      <c r="AL60" s="88"/>
      <c r="AM60" s="88"/>
      <c r="AN60" s="88"/>
      <c r="AO60" s="165"/>
      <c r="AP60" s="163">
        <f t="shared" si="6"/>
        <v>17</v>
      </c>
      <c r="AQ60" s="212">
        <f>IF(AP60=0,"",VLOOKUP(AP60,LOOKUP!$C$34:$D$40,2,1))</f>
        <v>5</v>
      </c>
      <c r="AR60" s="99"/>
      <c r="AS60" s="99"/>
      <c r="AT60" s="99"/>
    </row>
    <row r="61" spans="1:46" ht="20.25" customHeight="1">
      <c r="A61" s="89">
        <v>51</v>
      </c>
      <c r="B61" s="86" t="s">
        <v>86</v>
      </c>
      <c r="C61" s="87">
        <v>41226162378</v>
      </c>
      <c r="D61" s="88" t="str">
        <f t="shared" si="8"/>
        <v>P</v>
      </c>
      <c r="E61" s="85">
        <v>6</v>
      </c>
      <c r="F61" s="85">
        <v>4</v>
      </c>
      <c r="G61" s="85">
        <v>5</v>
      </c>
      <c r="H61" s="85">
        <v>4</v>
      </c>
      <c r="I61" s="85">
        <v>4</v>
      </c>
      <c r="J61" s="85">
        <v>5</v>
      </c>
      <c r="K61" s="85">
        <v>5</v>
      </c>
      <c r="L61" s="121">
        <f t="shared" si="1"/>
        <v>33</v>
      </c>
      <c r="M61" s="210">
        <f>IF(L61=0,"",VLOOKUP(L61,LOOKUP!$C$2:$D$8,2,1))</f>
        <v>5</v>
      </c>
      <c r="N61" s="85">
        <v>4</v>
      </c>
      <c r="O61" s="85">
        <v>4</v>
      </c>
      <c r="P61" s="85">
        <v>5</v>
      </c>
      <c r="Q61" s="89">
        <f t="shared" si="2"/>
        <v>13</v>
      </c>
      <c r="R61" s="210">
        <f>IF(Q61=0,"",VLOOKUP(Q61,LOOKUP!$C$10:$D$16,2,1))</f>
        <v>5</v>
      </c>
      <c r="S61" s="85">
        <v>5</v>
      </c>
      <c r="T61" s="85">
        <v>4</v>
      </c>
      <c r="U61" s="85"/>
      <c r="V61" s="85"/>
      <c r="W61" s="85"/>
      <c r="X61" s="85">
        <v>5</v>
      </c>
      <c r="Y61" s="88">
        <f t="shared" si="4"/>
        <v>14</v>
      </c>
      <c r="Z61" s="211">
        <f>IF(Y61=0,"",VLOOKUP(Y61,LOOKUP!$C$18:$D$24,2,1))</f>
        <v>3</v>
      </c>
      <c r="AA61" s="85">
        <v>4</v>
      </c>
      <c r="AB61" s="85">
        <v>4</v>
      </c>
      <c r="AC61" s="85">
        <v>5</v>
      </c>
      <c r="AD61" s="88">
        <f t="shared" si="5"/>
        <v>13</v>
      </c>
      <c r="AE61" s="211">
        <f>IF(AD61=0,"",VLOOKUP(AD61,LOOKUP!$C$26:$D$32,2,1))</f>
        <v>5</v>
      </c>
      <c r="AF61" s="88"/>
      <c r="AG61" s="164"/>
      <c r="AH61" s="88"/>
      <c r="AI61" s="88"/>
      <c r="AJ61" s="88"/>
      <c r="AK61" s="164"/>
      <c r="AL61" s="88"/>
      <c r="AM61" s="88"/>
      <c r="AN61" s="88"/>
      <c r="AO61" s="165"/>
      <c r="AP61" s="163">
        <f t="shared" si="6"/>
        <v>18</v>
      </c>
      <c r="AQ61" s="212">
        <f>IF(AP61=0,"",VLOOKUP(AP61,LOOKUP!$C$34:$D$40,2,1))</f>
        <v>5</v>
      </c>
    </row>
    <row r="62" spans="1:46" ht="20.25" customHeight="1">
      <c r="A62" s="89">
        <v>52</v>
      </c>
      <c r="B62" s="86" t="s">
        <v>87</v>
      </c>
      <c r="C62" s="87">
        <v>41215082389</v>
      </c>
      <c r="D62" s="88" t="str">
        <f t="shared" si="8"/>
        <v>L</v>
      </c>
      <c r="E62" s="85">
        <v>6</v>
      </c>
      <c r="F62" s="85">
        <v>4</v>
      </c>
      <c r="G62" s="85">
        <v>5</v>
      </c>
      <c r="H62" s="85">
        <v>4</v>
      </c>
      <c r="I62" s="85">
        <v>4</v>
      </c>
      <c r="J62" s="85">
        <v>5</v>
      </c>
      <c r="K62" s="85">
        <v>5</v>
      </c>
      <c r="L62" s="121">
        <f t="shared" si="1"/>
        <v>33</v>
      </c>
      <c r="M62" s="210">
        <f>IF(L62=0,"",VLOOKUP(L62,LOOKUP!$C$2:$D$8,2,1))</f>
        <v>5</v>
      </c>
      <c r="N62" s="85">
        <v>4</v>
      </c>
      <c r="O62" s="85">
        <v>4</v>
      </c>
      <c r="P62" s="85">
        <v>5</v>
      </c>
      <c r="Q62" s="89">
        <f t="shared" si="2"/>
        <v>13</v>
      </c>
      <c r="R62" s="210">
        <f>IF(Q62=0,"",VLOOKUP(Q62,LOOKUP!$C$10:$D$16,2,1))</f>
        <v>5</v>
      </c>
      <c r="S62" s="85">
        <v>5</v>
      </c>
      <c r="T62" s="85">
        <v>4</v>
      </c>
      <c r="U62" s="85"/>
      <c r="V62" s="85"/>
      <c r="W62" s="85"/>
      <c r="X62" s="85">
        <v>5</v>
      </c>
      <c r="Y62" s="88">
        <f t="shared" si="4"/>
        <v>14</v>
      </c>
      <c r="Z62" s="211">
        <f>IF(Y62=0,"",VLOOKUP(Y62,LOOKUP!$C$18:$D$24,2,1))</f>
        <v>3</v>
      </c>
      <c r="AA62" s="85">
        <v>4</v>
      </c>
      <c r="AB62" s="85">
        <v>4</v>
      </c>
      <c r="AC62" s="85">
        <v>5</v>
      </c>
      <c r="AD62" s="88">
        <f t="shared" si="5"/>
        <v>13</v>
      </c>
      <c r="AE62" s="211">
        <f>IF(AD62=0,"",VLOOKUP(AD62,LOOKUP!$C$26:$D$32,2,1))</f>
        <v>5</v>
      </c>
      <c r="AF62" s="88"/>
      <c r="AG62" s="164"/>
      <c r="AH62" s="88"/>
      <c r="AI62" s="88"/>
      <c r="AJ62" s="88"/>
      <c r="AK62" s="164"/>
      <c r="AL62" s="88"/>
      <c r="AM62" s="88"/>
      <c r="AN62" s="88"/>
      <c r="AO62" s="165"/>
      <c r="AP62" s="163">
        <f t="shared" si="6"/>
        <v>18</v>
      </c>
      <c r="AQ62" s="212">
        <f>IF(AP62=0,"",VLOOKUP(AP62,LOOKUP!$C$34:$D$40,2,1))</f>
        <v>5</v>
      </c>
    </row>
    <row r="63" spans="1:46" ht="20.25" customHeight="1">
      <c r="A63" s="89">
        <v>53</v>
      </c>
      <c r="B63" s="86" t="s">
        <v>88</v>
      </c>
      <c r="C63" s="87">
        <v>41213043333</v>
      </c>
      <c r="D63" s="88" t="str">
        <f t="shared" si="8"/>
        <v>L</v>
      </c>
      <c r="E63" s="85">
        <v>6</v>
      </c>
      <c r="F63" s="85">
        <v>3</v>
      </c>
      <c r="G63" s="85">
        <v>5</v>
      </c>
      <c r="H63" s="85">
        <v>3</v>
      </c>
      <c r="I63" s="85">
        <v>3</v>
      </c>
      <c r="J63" s="85">
        <v>5</v>
      </c>
      <c r="K63" s="85">
        <v>5</v>
      </c>
      <c r="L63" s="121">
        <f t="shared" si="1"/>
        <v>30</v>
      </c>
      <c r="M63" s="210">
        <f>IF(L63=0,"",VLOOKUP(L63,LOOKUP!$C$2:$D$8,2,1))</f>
        <v>5</v>
      </c>
      <c r="N63" s="85">
        <v>3</v>
      </c>
      <c r="O63" s="85">
        <v>3</v>
      </c>
      <c r="P63" s="85">
        <v>5</v>
      </c>
      <c r="Q63" s="89">
        <f t="shared" si="2"/>
        <v>11</v>
      </c>
      <c r="R63" s="210">
        <f>IF(Q63=0,"",VLOOKUP(Q63,LOOKUP!$C$10:$D$16,2,1))</f>
        <v>4</v>
      </c>
      <c r="S63" s="85">
        <v>5</v>
      </c>
      <c r="T63" s="85">
        <v>3</v>
      </c>
      <c r="U63" s="85"/>
      <c r="V63" s="85"/>
      <c r="W63" s="85"/>
      <c r="X63" s="85">
        <v>5</v>
      </c>
      <c r="Y63" s="88">
        <f t="shared" si="4"/>
        <v>13</v>
      </c>
      <c r="Z63" s="211">
        <f>IF(Y63=0,"",VLOOKUP(Y63,LOOKUP!$C$18:$D$24,2,1))</f>
        <v>3</v>
      </c>
      <c r="AA63" s="85">
        <v>3</v>
      </c>
      <c r="AB63" s="85">
        <v>3</v>
      </c>
      <c r="AC63" s="85">
        <v>5</v>
      </c>
      <c r="AD63" s="88">
        <f t="shared" si="5"/>
        <v>11</v>
      </c>
      <c r="AE63" s="211">
        <f>IF(AD63=0,"",VLOOKUP(AD63,LOOKUP!$C$26:$D$32,2,1))</f>
        <v>4</v>
      </c>
      <c r="AF63" s="88"/>
      <c r="AG63" s="164"/>
      <c r="AH63" s="88"/>
      <c r="AI63" s="88"/>
      <c r="AJ63" s="88"/>
      <c r="AK63" s="164"/>
      <c r="AL63" s="88"/>
      <c r="AM63" s="88"/>
      <c r="AN63" s="88"/>
      <c r="AO63" s="165"/>
      <c r="AP63" s="163">
        <f t="shared" si="6"/>
        <v>16</v>
      </c>
      <c r="AQ63" s="212">
        <f>IF(AP63=0,"",VLOOKUP(AP63,LOOKUP!$C$34:$D$40,2,1))</f>
        <v>4</v>
      </c>
    </row>
    <row r="64" spans="1:46" ht="20.25" customHeight="1">
      <c r="A64" s="89">
        <v>54</v>
      </c>
      <c r="B64" s="86" t="s">
        <v>89</v>
      </c>
      <c r="C64" s="87">
        <v>41209082379</v>
      </c>
      <c r="D64" s="88" t="str">
        <f t="shared" si="8"/>
        <v>L</v>
      </c>
      <c r="E64" s="85">
        <v>6</v>
      </c>
      <c r="F64" s="85">
        <v>6</v>
      </c>
      <c r="G64" s="85">
        <v>6</v>
      </c>
      <c r="H64" s="85">
        <v>6</v>
      </c>
      <c r="I64" s="85">
        <v>6</v>
      </c>
      <c r="J64" s="85">
        <v>6</v>
      </c>
      <c r="K64" s="85">
        <v>6</v>
      </c>
      <c r="L64" s="121">
        <f t="shared" si="1"/>
        <v>42</v>
      </c>
      <c r="M64" s="210">
        <f>IF(L64=0,"",VLOOKUP(L64,LOOKUP!$C$2:$D$8,2,1))</f>
        <v>6</v>
      </c>
      <c r="N64" s="85">
        <v>6</v>
      </c>
      <c r="O64" s="85">
        <v>6</v>
      </c>
      <c r="P64" s="85">
        <v>6</v>
      </c>
      <c r="Q64" s="89">
        <f t="shared" si="2"/>
        <v>18</v>
      </c>
      <c r="R64" s="210">
        <f>IF(Q64=0,"",VLOOKUP(Q64,LOOKUP!$C$10:$D$16,2,1))</f>
        <v>6</v>
      </c>
      <c r="S64" s="85">
        <v>6</v>
      </c>
      <c r="T64" s="85">
        <v>6</v>
      </c>
      <c r="U64" s="85"/>
      <c r="V64" s="85"/>
      <c r="W64" s="85"/>
      <c r="X64" s="85">
        <v>6</v>
      </c>
      <c r="Y64" s="88">
        <f t="shared" si="4"/>
        <v>18</v>
      </c>
      <c r="Z64" s="211">
        <f>IF(Y64=0,"",VLOOKUP(Y64,LOOKUP!$C$18:$D$24,2,1))</f>
        <v>3</v>
      </c>
      <c r="AA64" s="85">
        <v>6</v>
      </c>
      <c r="AB64" s="85">
        <v>6</v>
      </c>
      <c r="AC64" s="85">
        <v>6</v>
      </c>
      <c r="AD64" s="88">
        <f t="shared" si="5"/>
        <v>18</v>
      </c>
      <c r="AE64" s="211">
        <f>IF(AD64=0,"",VLOOKUP(AD64,LOOKUP!$C$26:$D$32,2,1))</f>
        <v>6</v>
      </c>
      <c r="AF64" s="88"/>
      <c r="AG64" s="164"/>
      <c r="AH64" s="88"/>
      <c r="AI64" s="88"/>
      <c r="AJ64" s="88"/>
      <c r="AK64" s="164"/>
      <c r="AL64" s="88"/>
      <c r="AM64" s="88"/>
      <c r="AN64" s="88"/>
      <c r="AO64" s="165"/>
      <c r="AP64" s="163">
        <f t="shared" si="6"/>
        <v>21</v>
      </c>
      <c r="AQ64" s="212">
        <f>IF(AP64=0,"",VLOOKUP(AP64,LOOKUP!$C$34:$D$40,2,1))</f>
        <v>6</v>
      </c>
    </row>
    <row r="65" spans="1:43" ht="20.25" customHeight="1">
      <c r="A65" s="89">
        <v>55</v>
      </c>
      <c r="B65" s="86" t="s">
        <v>90</v>
      </c>
      <c r="C65" s="87">
        <v>41206032385</v>
      </c>
      <c r="D65" s="88" t="str">
        <f t="shared" si="8"/>
        <v>L</v>
      </c>
      <c r="E65" s="85">
        <v>6</v>
      </c>
      <c r="F65" s="85">
        <v>4</v>
      </c>
      <c r="G65" s="85">
        <v>4</v>
      </c>
      <c r="H65" s="85">
        <v>4</v>
      </c>
      <c r="I65" s="85">
        <v>4</v>
      </c>
      <c r="J65" s="85">
        <v>4</v>
      </c>
      <c r="K65" s="85">
        <v>4</v>
      </c>
      <c r="L65" s="121">
        <f t="shared" si="1"/>
        <v>30</v>
      </c>
      <c r="M65" s="210">
        <f>IF(L65=0,"",VLOOKUP(L65,LOOKUP!$C$2:$D$8,2,1))</f>
        <v>5</v>
      </c>
      <c r="N65" s="85">
        <v>4</v>
      </c>
      <c r="O65" s="85">
        <v>4</v>
      </c>
      <c r="P65" s="85">
        <v>4</v>
      </c>
      <c r="Q65" s="89">
        <f t="shared" si="2"/>
        <v>12</v>
      </c>
      <c r="R65" s="210">
        <f>IF(Q65=0,"",VLOOKUP(Q65,LOOKUP!$C$10:$D$16,2,1))</f>
        <v>4</v>
      </c>
      <c r="S65" s="85">
        <v>4</v>
      </c>
      <c r="T65" s="85">
        <v>4</v>
      </c>
      <c r="U65" s="85"/>
      <c r="V65" s="85"/>
      <c r="W65" s="85"/>
      <c r="X65" s="85">
        <v>4</v>
      </c>
      <c r="Y65" s="88">
        <f t="shared" si="4"/>
        <v>12</v>
      </c>
      <c r="Z65" s="211">
        <f>IF(Y65=0,"",VLOOKUP(Y65,LOOKUP!$C$18:$D$24,2,1))</f>
        <v>2</v>
      </c>
      <c r="AA65" s="85">
        <v>4</v>
      </c>
      <c r="AB65" s="85">
        <v>4</v>
      </c>
      <c r="AC65" s="85">
        <v>4</v>
      </c>
      <c r="AD65" s="88">
        <f t="shared" si="5"/>
        <v>12</v>
      </c>
      <c r="AE65" s="211">
        <f>IF(AD65=0,"",VLOOKUP(AD65,LOOKUP!$C$26:$D$32,2,1))</f>
        <v>4</v>
      </c>
      <c r="AF65" s="88"/>
      <c r="AG65" s="164"/>
      <c r="AH65" s="88"/>
      <c r="AI65" s="88"/>
      <c r="AJ65" s="88"/>
      <c r="AK65" s="164"/>
      <c r="AL65" s="88"/>
      <c r="AM65" s="88"/>
      <c r="AN65" s="88"/>
      <c r="AO65" s="165"/>
      <c r="AP65" s="163">
        <f t="shared" si="6"/>
        <v>15</v>
      </c>
      <c r="AQ65" s="212">
        <f>IF(AP65=0,"",VLOOKUP(AP65,LOOKUP!$C$34:$D$40,2,1))</f>
        <v>4</v>
      </c>
    </row>
    <row r="66" spans="1:43" ht="20.25" customHeight="1">
      <c r="A66" s="89">
        <v>56</v>
      </c>
      <c r="B66" s="102" t="s">
        <v>91</v>
      </c>
      <c r="C66" s="87">
        <v>41223163259</v>
      </c>
      <c r="D66" s="88" t="str">
        <f t="shared" si="8"/>
        <v>L</v>
      </c>
      <c r="E66" s="85">
        <v>5</v>
      </c>
      <c r="F66" s="85">
        <v>5</v>
      </c>
      <c r="G66" s="85">
        <v>3</v>
      </c>
      <c r="H66" s="85">
        <v>5</v>
      </c>
      <c r="I66" s="85">
        <v>5</v>
      </c>
      <c r="J66" s="85">
        <v>3</v>
      </c>
      <c r="K66" s="85">
        <v>3</v>
      </c>
      <c r="L66" s="121">
        <f t="shared" si="1"/>
        <v>29</v>
      </c>
      <c r="M66" s="210">
        <f>IF(L66=0,"",VLOOKUP(L66,LOOKUP!$C$2:$D$8,2,1))</f>
        <v>5</v>
      </c>
      <c r="N66" s="85">
        <v>5</v>
      </c>
      <c r="O66" s="85">
        <v>5</v>
      </c>
      <c r="P66" s="85">
        <v>3</v>
      </c>
      <c r="Q66" s="89">
        <f t="shared" si="2"/>
        <v>13</v>
      </c>
      <c r="R66" s="210">
        <f>IF(Q66=0,"",VLOOKUP(Q66,LOOKUP!$C$10:$D$16,2,1))</f>
        <v>5</v>
      </c>
      <c r="S66" s="85">
        <v>3</v>
      </c>
      <c r="T66" s="85">
        <v>5</v>
      </c>
      <c r="U66" s="85"/>
      <c r="V66" s="85"/>
      <c r="W66" s="85"/>
      <c r="X66" s="85">
        <v>3</v>
      </c>
      <c r="Y66" s="88">
        <f t="shared" si="4"/>
        <v>11</v>
      </c>
      <c r="Z66" s="211">
        <f>IF(Y66=0,"",VLOOKUP(Y66,LOOKUP!$C$18:$D$24,2,1))</f>
        <v>2</v>
      </c>
      <c r="AA66" s="85">
        <v>5</v>
      </c>
      <c r="AB66" s="85">
        <v>5</v>
      </c>
      <c r="AC66" s="85">
        <v>3</v>
      </c>
      <c r="AD66" s="88">
        <f t="shared" si="5"/>
        <v>13</v>
      </c>
      <c r="AE66" s="211">
        <f>IF(AD66=0,"",VLOOKUP(AD66,LOOKUP!$C$26:$D$32,2,1))</f>
        <v>5</v>
      </c>
      <c r="AF66" s="88"/>
      <c r="AG66" s="164"/>
      <c r="AH66" s="88"/>
      <c r="AI66" s="88"/>
      <c r="AJ66" s="88"/>
      <c r="AK66" s="164"/>
      <c r="AL66" s="88"/>
      <c r="AM66" s="88"/>
      <c r="AN66" s="88"/>
      <c r="AO66" s="165"/>
      <c r="AP66" s="163">
        <f t="shared" si="6"/>
        <v>17</v>
      </c>
      <c r="AQ66" s="212">
        <f>IF(AP66=0,"",VLOOKUP(AP66,LOOKUP!$C$34:$D$40,2,1))</f>
        <v>5</v>
      </c>
    </row>
    <row r="67" spans="1:43" ht="20.25" customHeight="1">
      <c r="A67" s="89">
        <v>57</v>
      </c>
      <c r="B67" s="102" t="s">
        <v>92</v>
      </c>
      <c r="C67" s="87">
        <v>41223162977</v>
      </c>
      <c r="D67" s="88" t="str">
        <f t="shared" si="8"/>
        <v>L</v>
      </c>
      <c r="E67" s="85">
        <v>6</v>
      </c>
      <c r="F67" s="85">
        <v>4</v>
      </c>
      <c r="G67" s="85">
        <v>5</v>
      </c>
      <c r="H67" s="85">
        <v>4</v>
      </c>
      <c r="I67" s="85">
        <v>4</v>
      </c>
      <c r="J67" s="85">
        <v>5</v>
      </c>
      <c r="K67" s="85">
        <v>5</v>
      </c>
      <c r="L67" s="121">
        <f t="shared" si="1"/>
        <v>33</v>
      </c>
      <c r="M67" s="210">
        <f>IF(L67=0,"",VLOOKUP(L67,LOOKUP!$C$2:$D$8,2,1))</f>
        <v>5</v>
      </c>
      <c r="N67" s="85">
        <v>4</v>
      </c>
      <c r="O67" s="85">
        <v>4</v>
      </c>
      <c r="P67" s="85">
        <v>5</v>
      </c>
      <c r="Q67" s="89">
        <f t="shared" si="2"/>
        <v>13</v>
      </c>
      <c r="R67" s="210">
        <f>IF(Q67=0,"",VLOOKUP(Q67,LOOKUP!$C$10:$D$16,2,1))</f>
        <v>5</v>
      </c>
      <c r="S67" s="85">
        <v>5</v>
      </c>
      <c r="T67" s="85">
        <v>4</v>
      </c>
      <c r="U67" s="85"/>
      <c r="V67" s="85"/>
      <c r="W67" s="85"/>
      <c r="X67" s="85">
        <v>5</v>
      </c>
      <c r="Y67" s="88">
        <f t="shared" si="4"/>
        <v>14</v>
      </c>
      <c r="Z67" s="211">
        <f>IF(Y67=0,"",VLOOKUP(Y67,LOOKUP!$C$18:$D$24,2,1))</f>
        <v>3</v>
      </c>
      <c r="AA67" s="85">
        <v>4</v>
      </c>
      <c r="AB67" s="85">
        <v>4</v>
      </c>
      <c r="AC67" s="85">
        <v>5</v>
      </c>
      <c r="AD67" s="88">
        <f t="shared" si="5"/>
        <v>13</v>
      </c>
      <c r="AE67" s="211">
        <f>IF(AD67=0,"",VLOOKUP(AD67,LOOKUP!$C$26:$D$32,2,1))</f>
        <v>5</v>
      </c>
      <c r="AF67" s="88"/>
      <c r="AG67" s="164"/>
      <c r="AH67" s="88"/>
      <c r="AI67" s="88"/>
      <c r="AJ67" s="88"/>
      <c r="AK67" s="164"/>
      <c r="AL67" s="88"/>
      <c r="AM67" s="88"/>
      <c r="AN67" s="88"/>
      <c r="AO67" s="165"/>
      <c r="AP67" s="163">
        <f t="shared" si="6"/>
        <v>18</v>
      </c>
      <c r="AQ67" s="212">
        <f>IF(AP67=0,"",VLOOKUP(AP67,LOOKUP!$C$34:$D$40,2,1))</f>
        <v>5</v>
      </c>
    </row>
    <row r="68" spans="1:43" ht="20.25" customHeight="1">
      <c r="A68" s="89">
        <v>58</v>
      </c>
      <c r="B68" s="102" t="s">
        <v>93</v>
      </c>
      <c r="C68" s="87">
        <v>41213082873</v>
      </c>
      <c r="D68" s="88" t="str">
        <f t="shared" si="8"/>
        <v>L</v>
      </c>
      <c r="E68" s="85">
        <v>6</v>
      </c>
      <c r="F68" s="85">
        <v>4</v>
      </c>
      <c r="G68" s="85">
        <v>5</v>
      </c>
      <c r="H68" s="85">
        <v>4</v>
      </c>
      <c r="I68" s="85">
        <v>4</v>
      </c>
      <c r="J68" s="85">
        <v>5</v>
      </c>
      <c r="K68" s="85">
        <v>5</v>
      </c>
      <c r="L68" s="121">
        <f t="shared" si="1"/>
        <v>33</v>
      </c>
      <c r="M68" s="210">
        <f>IF(L68=0,"",VLOOKUP(L68,LOOKUP!$C$2:$D$8,2,1))</f>
        <v>5</v>
      </c>
      <c r="N68" s="85">
        <v>4</v>
      </c>
      <c r="O68" s="85">
        <v>4</v>
      </c>
      <c r="P68" s="85">
        <v>5</v>
      </c>
      <c r="Q68" s="89">
        <f t="shared" si="2"/>
        <v>13</v>
      </c>
      <c r="R68" s="210">
        <f>IF(Q68=0,"",VLOOKUP(Q68,LOOKUP!$C$10:$D$16,2,1))</f>
        <v>5</v>
      </c>
      <c r="S68" s="85">
        <v>5</v>
      </c>
      <c r="T68" s="85">
        <v>4</v>
      </c>
      <c r="U68" s="85"/>
      <c r="V68" s="85"/>
      <c r="W68" s="85"/>
      <c r="X68" s="85">
        <v>5</v>
      </c>
      <c r="Y68" s="88">
        <f t="shared" si="4"/>
        <v>14</v>
      </c>
      <c r="Z68" s="211">
        <f>IF(Y68=0,"",VLOOKUP(Y68,LOOKUP!$C$18:$D$24,2,1))</f>
        <v>3</v>
      </c>
      <c r="AA68" s="85">
        <v>4</v>
      </c>
      <c r="AB68" s="85">
        <v>4</v>
      </c>
      <c r="AC68" s="85">
        <v>5</v>
      </c>
      <c r="AD68" s="88">
        <f t="shared" si="5"/>
        <v>13</v>
      </c>
      <c r="AE68" s="211">
        <f>IF(AD68=0,"",VLOOKUP(AD68,LOOKUP!$C$26:$D$32,2,1))</f>
        <v>5</v>
      </c>
      <c r="AF68" s="88"/>
      <c r="AG68" s="164"/>
      <c r="AH68" s="88"/>
      <c r="AI68" s="88"/>
      <c r="AJ68" s="88"/>
      <c r="AK68" s="164"/>
      <c r="AL68" s="88"/>
      <c r="AM68" s="88"/>
      <c r="AN68" s="88"/>
      <c r="AO68" s="165"/>
      <c r="AP68" s="163">
        <f t="shared" si="6"/>
        <v>18</v>
      </c>
      <c r="AQ68" s="212">
        <f>IF(AP68=0,"",VLOOKUP(AP68,LOOKUP!$C$34:$D$40,2,1))</f>
        <v>5</v>
      </c>
    </row>
    <row r="69" spans="1:43" ht="20.25" customHeight="1">
      <c r="A69" s="89">
        <v>59</v>
      </c>
      <c r="B69" s="102" t="s">
        <v>94</v>
      </c>
      <c r="C69" s="87">
        <v>41228032983</v>
      </c>
      <c r="D69" s="88" t="str">
        <f t="shared" si="8"/>
        <v>L</v>
      </c>
      <c r="E69" s="85">
        <v>6</v>
      </c>
      <c r="F69" s="85">
        <v>3</v>
      </c>
      <c r="G69" s="85">
        <v>5</v>
      </c>
      <c r="H69" s="85">
        <v>3</v>
      </c>
      <c r="I69" s="85">
        <v>3</v>
      </c>
      <c r="J69" s="85">
        <v>5</v>
      </c>
      <c r="K69" s="85">
        <v>5</v>
      </c>
      <c r="L69" s="121">
        <f t="shared" si="1"/>
        <v>30</v>
      </c>
      <c r="M69" s="210">
        <f>IF(L69=0,"",VLOOKUP(L69,LOOKUP!$C$2:$D$8,2,1))</f>
        <v>5</v>
      </c>
      <c r="N69" s="85">
        <v>3</v>
      </c>
      <c r="O69" s="85">
        <v>3</v>
      </c>
      <c r="P69" s="85">
        <v>5</v>
      </c>
      <c r="Q69" s="89">
        <f t="shared" si="2"/>
        <v>11</v>
      </c>
      <c r="R69" s="210">
        <f>IF(Q69=0,"",VLOOKUP(Q69,LOOKUP!$C$10:$D$16,2,1))</f>
        <v>4</v>
      </c>
      <c r="S69" s="85">
        <v>5</v>
      </c>
      <c r="T69" s="85">
        <v>3</v>
      </c>
      <c r="U69" s="85"/>
      <c r="V69" s="85"/>
      <c r="W69" s="85"/>
      <c r="X69" s="85">
        <v>5</v>
      </c>
      <c r="Y69" s="88">
        <f t="shared" si="4"/>
        <v>13</v>
      </c>
      <c r="Z69" s="211">
        <f>IF(Y69=0,"",VLOOKUP(Y69,LOOKUP!$C$18:$D$24,2,1))</f>
        <v>3</v>
      </c>
      <c r="AA69" s="85">
        <v>3</v>
      </c>
      <c r="AB69" s="85">
        <v>3</v>
      </c>
      <c r="AC69" s="85">
        <v>5</v>
      </c>
      <c r="AD69" s="88">
        <f t="shared" si="5"/>
        <v>11</v>
      </c>
      <c r="AE69" s="211">
        <f>IF(AD69=0,"",VLOOKUP(AD69,LOOKUP!$C$26:$D$32,2,1))</f>
        <v>4</v>
      </c>
      <c r="AF69" s="88"/>
      <c r="AG69" s="164"/>
      <c r="AH69" s="88"/>
      <c r="AI69" s="88"/>
      <c r="AJ69" s="88"/>
      <c r="AK69" s="164"/>
      <c r="AL69" s="88"/>
      <c r="AM69" s="88"/>
      <c r="AN69" s="88"/>
      <c r="AO69" s="165"/>
      <c r="AP69" s="163">
        <f t="shared" si="6"/>
        <v>16</v>
      </c>
      <c r="AQ69" s="212">
        <f>IF(AP69=0,"",VLOOKUP(AP69,LOOKUP!$C$34:$D$40,2,1))</f>
        <v>4</v>
      </c>
    </row>
    <row r="70" spans="1:43" ht="20.25" customHeight="1">
      <c r="A70" s="89">
        <v>60</v>
      </c>
      <c r="B70" s="103" t="s">
        <v>95</v>
      </c>
      <c r="C70" s="104">
        <v>41216168031</v>
      </c>
      <c r="D70" s="105" t="str">
        <f t="shared" si="8"/>
        <v>L</v>
      </c>
      <c r="E70" s="89">
        <v>2</v>
      </c>
      <c r="F70" s="89">
        <v>3</v>
      </c>
      <c r="G70" s="89">
        <v>4</v>
      </c>
      <c r="H70" s="89">
        <v>5</v>
      </c>
      <c r="I70" s="89">
        <v>6</v>
      </c>
      <c r="J70" s="89">
        <v>6</v>
      </c>
      <c r="K70" s="89">
        <v>6</v>
      </c>
      <c r="L70" s="120">
        <f>SUM(E70:K70)</f>
        <v>32</v>
      </c>
      <c r="M70" s="210">
        <f>IF(L70=0,"",VLOOKUP(L70,LOOKUP!$C$2:$D$8,2,1))</f>
        <v>5</v>
      </c>
      <c r="N70" s="89">
        <v>1</v>
      </c>
      <c r="O70" s="89">
        <v>1</v>
      </c>
      <c r="P70" s="89">
        <v>1</v>
      </c>
      <c r="Q70" s="89">
        <f>SUM(N70:P70)</f>
        <v>3</v>
      </c>
      <c r="R70" s="210">
        <f>IF(Q70=0,"",VLOOKUP(Q70,LOOKUP!$C$10:$D$16,2,1))</f>
        <v>1</v>
      </c>
      <c r="S70" s="89">
        <v>6</v>
      </c>
      <c r="T70" s="89">
        <v>6</v>
      </c>
      <c r="U70" s="89"/>
      <c r="V70" s="89"/>
      <c r="W70" s="89"/>
      <c r="X70" s="89">
        <v>6</v>
      </c>
      <c r="Y70" s="88">
        <f t="shared" si="4"/>
        <v>18</v>
      </c>
      <c r="Z70" s="211">
        <f>IF(Y70=0,"",VLOOKUP(Y70,LOOKUP!$C$18:$D$24,2,1))</f>
        <v>3</v>
      </c>
      <c r="AA70" s="89">
        <v>6</v>
      </c>
      <c r="AB70" s="89">
        <v>6</v>
      </c>
      <c r="AC70" s="89">
        <v>6</v>
      </c>
      <c r="AD70" s="88">
        <f t="shared" si="5"/>
        <v>18</v>
      </c>
      <c r="AE70" s="211">
        <f>IF(AD70=0,"",VLOOKUP(AD70,LOOKUP!$C$26:$D$32,2,1))</f>
        <v>6</v>
      </c>
      <c r="AF70" s="105"/>
      <c r="AG70" s="166"/>
      <c r="AH70" s="105"/>
      <c r="AI70" s="105"/>
      <c r="AJ70" s="105"/>
      <c r="AK70" s="166"/>
      <c r="AL70" s="105"/>
      <c r="AM70" s="105"/>
      <c r="AN70" s="105"/>
      <c r="AO70" s="167"/>
      <c r="AP70" s="163">
        <f t="shared" si="6"/>
        <v>15</v>
      </c>
      <c r="AQ70" s="212">
        <f>IF(AP70=0,"",VLOOKUP(AP70,LOOKUP!$C$34:$D$40,2,1))</f>
        <v>4</v>
      </c>
    </row>
    <row r="71" spans="1:43" ht="16.149999999999999" customHeight="1" thickBot="1">
      <c r="A71" s="106"/>
      <c r="B71" s="107"/>
      <c r="C71" s="172"/>
      <c r="D71" s="173"/>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N71" s="172"/>
      <c r="AO71" s="172"/>
      <c r="AP71" s="172"/>
      <c r="AQ71" s="174"/>
    </row>
    <row r="72" spans="1:43" ht="32.450000000000003" customHeight="1" thickBot="1">
      <c r="A72" s="108"/>
      <c r="B72" s="109"/>
      <c r="C72" s="246"/>
      <c r="D72" s="246"/>
      <c r="E72" s="175"/>
      <c r="F72" s="176"/>
      <c r="G72" s="176"/>
      <c r="H72" s="176"/>
      <c r="I72" s="176"/>
      <c r="J72" s="176"/>
      <c r="K72" s="176"/>
      <c r="L72" s="176"/>
      <c r="M72" s="176"/>
      <c r="N72" s="247" t="s">
        <v>331</v>
      </c>
      <c r="O72" s="248"/>
      <c r="P72" s="248"/>
      <c r="Q72" s="248"/>
      <c r="R72" s="248"/>
      <c r="S72" s="248"/>
      <c r="T72" s="249"/>
      <c r="U72" s="176"/>
      <c r="V72" s="176"/>
      <c r="W72" s="228" t="s">
        <v>96</v>
      </c>
      <c r="X72" s="229"/>
      <c r="Y72" s="229"/>
      <c r="Z72" s="230"/>
      <c r="AA72" s="216" t="s">
        <v>97</v>
      </c>
      <c r="AB72" s="217"/>
      <c r="AC72" s="218"/>
      <c r="AD72" s="176"/>
      <c r="AE72" s="175"/>
      <c r="AF72" s="175"/>
      <c r="AG72" s="175"/>
      <c r="AH72" s="175"/>
      <c r="AI72" s="175"/>
      <c r="AJ72" s="175"/>
      <c r="AK72" s="175"/>
      <c r="AL72" s="175"/>
      <c r="AM72" s="175"/>
      <c r="AN72" s="175"/>
      <c r="AO72" s="175"/>
      <c r="AP72" s="175"/>
      <c r="AQ72" s="177"/>
    </row>
    <row r="73" spans="1:43" ht="21" customHeight="1" thickBot="1">
      <c r="A73" s="108"/>
      <c r="B73" s="109"/>
      <c r="C73" s="246"/>
      <c r="D73" s="246"/>
      <c r="E73" s="178"/>
      <c r="F73" s="176"/>
      <c r="G73" s="176"/>
      <c r="H73" s="176"/>
      <c r="I73" s="253" t="s">
        <v>339</v>
      </c>
      <c r="J73" s="254"/>
      <c r="K73" s="254"/>
      <c r="L73" s="254"/>
      <c r="M73" s="255"/>
      <c r="N73" s="244">
        <v>1</v>
      </c>
      <c r="O73" s="222">
        <v>2</v>
      </c>
      <c r="P73" s="222">
        <v>3</v>
      </c>
      <c r="Q73" s="222">
        <v>4</v>
      </c>
      <c r="R73" s="227">
        <v>4</v>
      </c>
      <c r="S73" s="222">
        <v>5</v>
      </c>
      <c r="T73" s="227">
        <v>6</v>
      </c>
      <c r="U73" s="176"/>
      <c r="V73" s="176"/>
      <c r="W73" s="231">
        <v>1</v>
      </c>
      <c r="X73" s="232"/>
      <c r="Y73" s="232"/>
      <c r="Z73" s="233"/>
      <c r="AA73" s="219" t="s">
        <v>98</v>
      </c>
      <c r="AB73" s="220"/>
      <c r="AC73" s="221"/>
      <c r="AD73" s="176"/>
      <c r="AE73" s="175"/>
      <c r="AF73" s="175"/>
      <c r="AG73" s="175"/>
      <c r="AH73" s="175"/>
      <c r="AI73" s="175"/>
      <c r="AJ73" s="175"/>
      <c r="AK73" s="175"/>
      <c r="AL73" s="175"/>
      <c r="AM73" s="175"/>
      <c r="AN73" s="175"/>
      <c r="AO73" s="175"/>
      <c r="AP73" s="175"/>
      <c r="AQ73" s="177"/>
    </row>
    <row r="74" spans="1:43" ht="20.25" customHeight="1" thickBot="1">
      <c r="A74" s="110"/>
      <c r="B74" s="109" t="s">
        <v>99</v>
      </c>
      <c r="C74" s="176"/>
      <c r="D74" s="179"/>
      <c r="E74" s="180"/>
      <c r="F74" s="176"/>
      <c r="G74" s="176"/>
      <c r="I74" s="250" t="s">
        <v>100</v>
      </c>
      <c r="J74" s="251"/>
      <c r="K74" s="251"/>
      <c r="L74" s="251"/>
      <c r="M74" s="252"/>
      <c r="N74" s="245"/>
      <c r="O74" s="223"/>
      <c r="P74" s="223"/>
      <c r="Q74" s="223"/>
      <c r="R74" s="223"/>
      <c r="S74" s="223"/>
      <c r="T74" s="223"/>
      <c r="U74" s="176"/>
      <c r="V74" s="176"/>
      <c r="W74" s="234">
        <v>2</v>
      </c>
      <c r="X74" s="235"/>
      <c r="Y74" s="235"/>
      <c r="Z74" s="236"/>
      <c r="AA74" s="224" t="s">
        <v>101</v>
      </c>
      <c r="AB74" s="225"/>
      <c r="AC74" s="226"/>
      <c r="AD74" s="176"/>
      <c r="AE74" s="175"/>
      <c r="AF74" s="175"/>
      <c r="AG74" s="175"/>
      <c r="AH74" s="175"/>
      <c r="AI74" s="175"/>
      <c r="AJ74" s="175"/>
      <c r="AK74" s="175"/>
      <c r="AL74" s="175"/>
      <c r="AM74" s="175"/>
      <c r="AN74" s="175"/>
      <c r="AO74" s="175"/>
      <c r="AP74" s="175"/>
      <c r="AQ74" s="177"/>
    </row>
    <row r="75" spans="1:43" ht="35.25" customHeight="1" thickBot="1">
      <c r="A75" s="110"/>
      <c r="B75" s="112" t="s">
        <v>102</v>
      </c>
      <c r="C75" s="176"/>
      <c r="D75" s="179"/>
      <c r="E75" s="181"/>
      <c r="F75" s="176"/>
      <c r="G75" s="176"/>
      <c r="I75" s="281" t="s">
        <v>309</v>
      </c>
      <c r="J75" s="282"/>
      <c r="K75" s="282"/>
      <c r="L75" s="282"/>
      <c r="M75" s="283"/>
      <c r="N75" s="182" t="s">
        <v>103</v>
      </c>
      <c r="O75" s="182" t="s">
        <v>104</v>
      </c>
      <c r="P75" s="183" t="s">
        <v>105</v>
      </c>
      <c r="Q75" s="183" t="s">
        <v>106</v>
      </c>
      <c r="R75" s="183" t="s">
        <v>319</v>
      </c>
      <c r="S75" s="183" t="s">
        <v>107</v>
      </c>
      <c r="T75" s="183" t="s">
        <v>108</v>
      </c>
      <c r="U75" s="176"/>
      <c r="V75" s="176"/>
      <c r="W75" s="284">
        <v>3</v>
      </c>
      <c r="X75" s="285"/>
      <c r="Y75" s="285"/>
      <c r="Z75" s="286"/>
      <c r="AA75" s="278" t="s">
        <v>109</v>
      </c>
      <c r="AB75" s="279"/>
      <c r="AC75" s="280"/>
      <c r="AD75" s="176"/>
      <c r="AE75" s="175"/>
      <c r="AF75" s="175"/>
      <c r="AG75" s="175"/>
      <c r="AH75" s="175"/>
      <c r="AI75" s="175"/>
      <c r="AJ75" s="175"/>
      <c r="AK75" s="175"/>
      <c r="AL75" s="175"/>
      <c r="AM75" s="175"/>
      <c r="AN75" s="175"/>
      <c r="AO75" s="175"/>
      <c r="AP75" s="175"/>
      <c r="AQ75" s="177"/>
    </row>
    <row r="76" spans="1:43" ht="28.5" customHeight="1" thickBot="1">
      <c r="A76" s="110"/>
      <c r="B76" s="112" t="s">
        <v>110</v>
      </c>
      <c r="C76" s="176"/>
      <c r="D76" s="179"/>
      <c r="E76" s="180"/>
      <c r="F76" s="176"/>
      <c r="G76" s="176"/>
      <c r="I76" s="281" t="s">
        <v>310</v>
      </c>
      <c r="J76" s="282"/>
      <c r="K76" s="282"/>
      <c r="L76" s="282"/>
      <c r="M76" s="283"/>
      <c r="N76" s="184" t="s">
        <v>111</v>
      </c>
      <c r="O76" s="184" t="s">
        <v>112</v>
      </c>
      <c r="P76" s="184" t="s">
        <v>113</v>
      </c>
      <c r="Q76" s="184" t="s">
        <v>114</v>
      </c>
      <c r="R76" s="184" t="s">
        <v>320</v>
      </c>
      <c r="S76" s="185" t="s">
        <v>115</v>
      </c>
      <c r="T76" s="185" t="s">
        <v>116</v>
      </c>
      <c r="U76" s="176"/>
      <c r="V76" s="176"/>
      <c r="W76" s="266">
        <v>4</v>
      </c>
      <c r="X76" s="267"/>
      <c r="Y76" s="267"/>
      <c r="Z76" s="268"/>
      <c r="AA76" s="263" t="s">
        <v>117</v>
      </c>
      <c r="AB76" s="264"/>
      <c r="AC76" s="265"/>
      <c r="AD76" s="176"/>
      <c r="AE76" s="175"/>
      <c r="AF76" s="175"/>
      <c r="AG76" s="175"/>
      <c r="AH76" s="175"/>
      <c r="AI76" s="175"/>
      <c r="AJ76" s="175"/>
      <c r="AK76" s="175"/>
      <c r="AL76" s="175"/>
      <c r="AM76" s="175"/>
      <c r="AN76" s="175"/>
      <c r="AO76" s="175"/>
      <c r="AP76" s="175"/>
      <c r="AQ76" s="177"/>
    </row>
    <row r="77" spans="1:43" ht="28.5" customHeight="1" thickBot="1">
      <c r="A77" s="110"/>
      <c r="B77" s="171" t="str">
        <f>$D$1</f>
        <v>SEKOLAH KEBANGSAAN PRESINT 16</v>
      </c>
      <c r="C77" s="176"/>
      <c r="D77" s="179"/>
      <c r="E77" s="175"/>
      <c r="F77" s="176"/>
      <c r="G77" s="176"/>
      <c r="I77" s="281" t="s">
        <v>308</v>
      </c>
      <c r="J77" s="282"/>
      <c r="K77" s="282"/>
      <c r="L77" s="282"/>
      <c r="M77" s="283"/>
      <c r="N77" s="184" t="s">
        <v>118</v>
      </c>
      <c r="O77" s="184" t="s">
        <v>119</v>
      </c>
      <c r="P77" s="185" t="s">
        <v>120</v>
      </c>
      <c r="Q77" s="185" t="s">
        <v>121</v>
      </c>
      <c r="R77" s="185" t="s">
        <v>321</v>
      </c>
      <c r="S77" s="185" t="s">
        <v>122</v>
      </c>
      <c r="T77" s="185" t="s">
        <v>123</v>
      </c>
      <c r="U77" s="176"/>
      <c r="V77" s="176"/>
      <c r="W77" s="269">
        <v>5</v>
      </c>
      <c r="X77" s="270"/>
      <c r="Y77" s="270"/>
      <c r="Z77" s="271"/>
      <c r="AA77" s="260" t="s">
        <v>124</v>
      </c>
      <c r="AB77" s="261"/>
      <c r="AC77" s="262"/>
      <c r="AD77" s="176"/>
      <c r="AE77" s="175"/>
      <c r="AF77" s="175"/>
      <c r="AG77" s="175"/>
      <c r="AH77" s="175"/>
      <c r="AI77" s="175"/>
      <c r="AJ77" s="175"/>
      <c r="AK77" s="175"/>
      <c r="AL77" s="175"/>
      <c r="AM77" s="175"/>
      <c r="AN77" s="175"/>
      <c r="AO77" s="175"/>
      <c r="AP77" s="175"/>
      <c r="AQ77" s="177"/>
    </row>
    <row r="78" spans="1:43" ht="35.25" customHeight="1" thickBot="1">
      <c r="A78" s="108"/>
      <c r="B78" s="109"/>
      <c r="C78" s="176"/>
      <c r="D78" s="179"/>
      <c r="E78" s="175"/>
      <c r="F78" s="176"/>
      <c r="G78" s="176"/>
      <c r="I78" s="275" t="s">
        <v>307</v>
      </c>
      <c r="J78" s="276"/>
      <c r="K78" s="276"/>
      <c r="L78" s="276"/>
      <c r="M78" s="277"/>
      <c r="N78" s="184" t="s">
        <v>125</v>
      </c>
      <c r="O78" s="184" t="s">
        <v>112</v>
      </c>
      <c r="P78" s="184" t="s">
        <v>113</v>
      </c>
      <c r="Q78" s="184" t="s">
        <v>114</v>
      </c>
      <c r="R78" s="184" t="s">
        <v>320</v>
      </c>
      <c r="S78" s="185" t="s">
        <v>115</v>
      </c>
      <c r="T78" s="185" t="s">
        <v>116</v>
      </c>
      <c r="U78" s="176"/>
      <c r="V78" s="176"/>
      <c r="W78" s="272">
        <v>6</v>
      </c>
      <c r="X78" s="273"/>
      <c r="Y78" s="273"/>
      <c r="Z78" s="274"/>
      <c r="AA78" s="257" t="s">
        <v>126</v>
      </c>
      <c r="AB78" s="258"/>
      <c r="AC78" s="259"/>
      <c r="AD78" s="176"/>
      <c r="AE78" s="175"/>
      <c r="AF78" s="175"/>
      <c r="AG78" s="175"/>
      <c r="AH78" s="175"/>
      <c r="AI78" s="175"/>
      <c r="AJ78" s="175"/>
      <c r="AK78" s="175"/>
      <c r="AL78" s="175"/>
      <c r="AM78" s="175"/>
      <c r="AN78" s="175"/>
      <c r="AO78" s="175"/>
      <c r="AP78" s="175"/>
      <c r="AQ78" s="177"/>
    </row>
    <row r="79" spans="1:43" ht="28.5" customHeight="1">
      <c r="A79" s="113"/>
      <c r="B79" s="114"/>
      <c r="C79" s="114"/>
      <c r="D79" s="115"/>
      <c r="E79" s="114"/>
      <c r="F79" s="114"/>
      <c r="G79" s="114"/>
      <c r="H79" s="114"/>
      <c r="I79" s="114"/>
      <c r="J79" s="114"/>
      <c r="K79" s="114"/>
      <c r="L79" s="114"/>
      <c r="M79" s="114"/>
      <c r="N79" s="114"/>
      <c r="O79" s="114"/>
      <c r="P79" s="114"/>
      <c r="Q79" s="114"/>
      <c r="R79" s="114"/>
      <c r="S79" s="114"/>
      <c r="T79" s="114"/>
      <c r="U79" s="114"/>
      <c r="V79" s="114"/>
      <c r="W79" s="114"/>
      <c r="X79" s="114"/>
      <c r="Y79" s="109"/>
      <c r="AB79" s="114"/>
      <c r="AC79" s="114"/>
      <c r="AD79" s="114"/>
      <c r="AE79" s="114"/>
      <c r="AF79" s="114"/>
      <c r="AG79" s="114"/>
      <c r="AH79" s="114"/>
      <c r="AI79" s="114"/>
      <c r="AJ79" s="114"/>
      <c r="AK79" s="114"/>
      <c r="AL79" s="114"/>
      <c r="AM79" s="114"/>
      <c r="AN79" s="114"/>
      <c r="AO79" s="114"/>
      <c r="AP79" s="114"/>
      <c r="AQ79" s="119"/>
    </row>
    <row r="80" spans="1:43" ht="28.5" hidden="1" customHeight="1">
      <c r="A80" s="108"/>
      <c r="B80" s="109"/>
      <c r="C80" s="109"/>
      <c r="D80" s="111"/>
      <c r="E80" s="109"/>
      <c r="F80" s="109"/>
      <c r="G80" s="109"/>
      <c r="H80" s="109"/>
      <c r="I80" s="109"/>
      <c r="J80" s="109"/>
      <c r="K80" s="109"/>
      <c r="L80" s="109"/>
      <c r="M80" s="109"/>
      <c r="N80" s="109"/>
      <c r="O80" s="109"/>
      <c r="P80" s="117">
        <v>1</v>
      </c>
      <c r="Q80" s="117"/>
      <c r="R80" s="117">
        <v>1</v>
      </c>
      <c r="S80" s="117">
        <v>1</v>
      </c>
      <c r="T80" s="117">
        <v>0</v>
      </c>
      <c r="U80" s="117">
        <v>1</v>
      </c>
      <c r="V80" s="117">
        <v>0</v>
      </c>
      <c r="W80" s="117">
        <v>1</v>
      </c>
      <c r="X80" s="117">
        <v>0</v>
      </c>
      <c r="Y80" s="117"/>
      <c r="Z80" s="117">
        <v>1</v>
      </c>
      <c r="AA80" s="117">
        <v>0</v>
      </c>
      <c r="AB80" s="109"/>
      <c r="AC80" s="109"/>
      <c r="AD80" s="109"/>
      <c r="AE80" s="109"/>
      <c r="AF80" s="109"/>
      <c r="AG80" s="109"/>
      <c r="AH80" s="109"/>
      <c r="AI80" s="109"/>
      <c r="AJ80" s="109"/>
      <c r="AK80" s="109"/>
      <c r="AL80" s="109"/>
      <c r="AM80" s="109"/>
      <c r="AN80" s="109"/>
      <c r="AO80" s="109"/>
      <c r="AP80" s="109"/>
      <c r="AQ80" s="111"/>
    </row>
    <row r="81" spans="1:46" s="72" customFormat="1" ht="28.5" hidden="1" customHeight="1">
      <c r="A81" s="109"/>
      <c r="B81" s="109"/>
      <c r="C81" s="109"/>
      <c r="D81" s="111"/>
      <c r="E81" s="109"/>
      <c r="F81" s="109"/>
      <c r="G81" s="109"/>
      <c r="H81" s="109"/>
      <c r="I81" s="109"/>
      <c r="J81" s="109"/>
      <c r="K81" s="109"/>
      <c r="L81" s="109"/>
      <c r="M81" s="109"/>
      <c r="N81" s="109"/>
      <c r="O81" s="109"/>
      <c r="P81" s="117">
        <v>2</v>
      </c>
      <c r="Q81" s="117"/>
      <c r="R81" s="117">
        <v>8</v>
      </c>
      <c r="S81" s="117">
        <v>2</v>
      </c>
      <c r="T81" s="117">
        <v>8</v>
      </c>
      <c r="U81" s="117">
        <v>2</v>
      </c>
      <c r="V81" s="117">
        <v>8</v>
      </c>
      <c r="W81" s="117">
        <v>2</v>
      </c>
      <c r="X81" s="117">
        <v>8</v>
      </c>
      <c r="Y81" s="117"/>
      <c r="Z81" s="117">
        <v>2</v>
      </c>
      <c r="AA81" s="117">
        <v>8</v>
      </c>
      <c r="AB81" s="109"/>
      <c r="AC81" s="109"/>
      <c r="AD81" s="109"/>
      <c r="AE81" s="109"/>
      <c r="AF81" s="109"/>
      <c r="AG81" s="109"/>
      <c r="AH81" s="109"/>
      <c r="AI81" s="109"/>
      <c r="AJ81" s="109"/>
      <c r="AK81" s="109"/>
      <c r="AL81" s="109"/>
      <c r="AM81" s="109"/>
      <c r="AN81" s="109"/>
      <c r="AO81" s="109"/>
      <c r="AP81" s="109"/>
      <c r="AQ81" s="111"/>
      <c r="AR81" s="75"/>
      <c r="AS81" s="75"/>
      <c r="AT81" s="75"/>
    </row>
    <row r="82" spans="1:46" s="72" customFormat="1" ht="28.5" hidden="1" customHeight="1">
      <c r="A82" s="109"/>
      <c r="B82" s="109"/>
      <c r="C82" s="109"/>
      <c r="D82" s="111"/>
      <c r="E82" s="109"/>
      <c r="F82" s="109"/>
      <c r="G82" s="109"/>
      <c r="H82" s="109"/>
      <c r="I82" s="109"/>
      <c r="J82" s="109"/>
      <c r="K82" s="109"/>
      <c r="L82" s="109"/>
      <c r="M82" s="109"/>
      <c r="N82" s="109"/>
      <c r="O82" s="109"/>
      <c r="P82" s="117">
        <v>3</v>
      </c>
      <c r="Q82" s="117"/>
      <c r="R82" s="117">
        <v>15</v>
      </c>
      <c r="S82" s="117">
        <v>3</v>
      </c>
      <c r="T82" s="117">
        <v>15</v>
      </c>
      <c r="U82" s="117">
        <v>3</v>
      </c>
      <c r="V82" s="117">
        <v>15</v>
      </c>
      <c r="W82" s="117">
        <v>3</v>
      </c>
      <c r="X82" s="117">
        <v>15</v>
      </c>
      <c r="Y82" s="117"/>
      <c r="Z82" s="117">
        <v>3</v>
      </c>
      <c r="AA82" s="117">
        <v>15</v>
      </c>
      <c r="AB82" s="109"/>
      <c r="AC82" s="109"/>
      <c r="AD82" s="109"/>
      <c r="AE82" s="109"/>
      <c r="AF82" s="109"/>
      <c r="AG82" s="109"/>
      <c r="AH82" s="109"/>
      <c r="AI82" s="109"/>
      <c r="AJ82" s="109"/>
      <c r="AK82" s="109"/>
      <c r="AL82" s="109"/>
      <c r="AM82" s="109"/>
      <c r="AN82" s="109"/>
      <c r="AO82" s="109"/>
      <c r="AP82" s="109"/>
      <c r="AQ82" s="111"/>
      <c r="AR82" s="75"/>
      <c r="AS82" s="75"/>
      <c r="AT82" s="75"/>
    </row>
    <row r="83" spans="1:46" s="72" customFormat="1" ht="28.5" hidden="1" customHeight="1">
      <c r="D83" s="116"/>
      <c r="P83" s="117">
        <v>4</v>
      </c>
      <c r="Q83" s="117"/>
      <c r="R83" s="117">
        <v>23</v>
      </c>
      <c r="S83" s="117">
        <v>4</v>
      </c>
      <c r="T83" s="117">
        <v>23</v>
      </c>
      <c r="U83" s="117">
        <v>4</v>
      </c>
      <c r="V83" s="117">
        <v>23</v>
      </c>
      <c r="W83" s="117">
        <v>4</v>
      </c>
      <c r="X83" s="117">
        <v>23</v>
      </c>
      <c r="Y83" s="117"/>
      <c r="Z83" s="117">
        <v>4</v>
      </c>
      <c r="AA83" s="117">
        <v>23</v>
      </c>
      <c r="AQ83" s="116"/>
      <c r="AR83" s="75"/>
      <c r="AS83" s="75"/>
      <c r="AT83" s="75"/>
    </row>
    <row r="84" spans="1:46" hidden="1">
      <c r="P84" s="117">
        <v>5</v>
      </c>
      <c r="Q84" s="117"/>
      <c r="R84" s="117">
        <v>31</v>
      </c>
      <c r="S84" s="117">
        <v>5</v>
      </c>
      <c r="T84" s="117">
        <v>31</v>
      </c>
      <c r="U84" s="117">
        <v>5</v>
      </c>
      <c r="V84" s="117">
        <v>31</v>
      </c>
      <c r="W84" s="117">
        <v>5</v>
      </c>
      <c r="X84" s="117">
        <v>31</v>
      </c>
      <c r="Y84" s="117"/>
      <c r="Z84" s="117">
        <v>5</v>
      </c>
      <c r="AA84" s="117">
        <v>31</v>
      </c>
    </row>
    <row r="85" spans="1:46" hidden="1">
      <c r="P85" s="118">
        <v>6</v>
      </c>
      <c r="Q85" s="118"/>
      <c r="R85" s="118">
        <v>38</v>
      </c>
      <c r="S85" s="118">
        <v>6</v>
      </c>
      <c r="T85" s="118">
        <v>38</v>
      </c>
      <c r="U85" s="118">
        <v>6</v>
      </c>
      <c r="V85" s="118">
        <v>38</v>
      </c>
      <c r="W85" s="118">
        <v>6</v>
      </c>
      <c r="X85" s="118">
        <v>38</v>
      </c>
      <c r="Y85" s="118"/>
      <c r="Z85" s="118">
        <v>6</v>
      </c>
      <c r="AA85" s="118">
        <v>38</v>
      </c>
    </row>
    <row r="86" spans="1:46" hidden="1">
      <c r="P86" s="256" t="s">
        <v>23</v>
      </c>
      <c r="Q86" s="256"/>
      <c r="R86" s="256"/>
      <c r="S86" s="256" t="s">
        <v>25</v>
      </c>
      <c r="T86" s="256"/>
      <c r="U86" s="256" t="s">
        <v>32</v>
      </c>
      <c r="V86" s="256"/>
      <c r="W86" s="256" t="s">
        <v>34</v>
      </c>
      <c r="X86" s="256"/>
      <c r="Y86" s="158"/>
      <c r="Z86" s="256" t="s">
        <v>127</v>
      </c>
      <c r="AA86" s="256"/>
    </row>
    <row r="87" spans="1:46" hidden="1"/>
    <row r="88" spans="1:46" hidden="1"/>
    <row r="89" spans="1:46" hidden="1"/>
  </sheetData>
  <sheetProtection password="CC14" sheet="1" objects="1" scenarios="1"/>
  <sortState ref="A10:AB59">
    <sortCondition ref="B10:B59"/>
  </sortState>
  <mergeCells count="44">
    <mergeCell ref="I78:M78"/>
    <mergeCell ref="M9:M10"/>
    <mergeCell ref="R9:R10"/>
    <mergeCell ref="Z9:Z10"/>
    <mergeCell ref="AA75:AC75"/>
    <mergeCell ref="I75:M75"/>
    <mergeCell ref="I76:M76"/>
    <mergeCell ref="I77:M77"/>
    <mergeCell ref="W75:Z75"/>
    <mergeCell ref="P86:R86"/>
    <mergeCell ref="S86:T86"/>
    <mergeCell ref="AA78:AC78"/>
    <mergeCell ref="AA77:AC77"/>
    <mergeCell ref="AA76:AC76"/>
    <mergeCell ref="U86:V86"/>
    <mergeCell ref="W86:X86"/>
    <mergeCell ref="Z86:AA86"/>
    <mergeCell ref="W76:Z76"/>
    <mergeCell ref="W77:Z77"/>
    <mergeCell ref="W78:Z78"/>
    <mergeCell ref="A9:A10"/>
    <mergeCell ref="B9:B10"/>
    <mergeCell ref="C9:C10"/>
    <mergeCell ref="D9:D10"/>
    <mergeCell ref="N73:N74"/>
    <mergeCell ref="C72:D72"/>
    <mergeCell ref="C73:D73"/>
    <mergeCell ref="N72:T72"/>
    <mergeCell ref="R73:R74"/>
    <mergeCell ref="O73:O74"/>
    <mergeCell ref="I74:M74"/>
    <mergeCell ref="I73:M73"/>
    <mergeCell ref="AQ9:AQ10"/>
    <mergeCell ref="AA72:AC72"/>
    <mergeCell ref="AA73:AC73"/>
    <mergeCell ref="P73:P74"/>
    <mergeCell ref="Q73:Q74"/>
    <mergeCell ref="S73:S74"/>
    <mergeCell ref="AA74:AC74"/>
    <mergeCell ref="T73:T74"/>
    <mergeCell ref="W72:Z72"/>
    <mergeCell ref="W73:Z73"/>
    <mergeCell ref="W74:Z74"/>
    <mergeCell ref="AE9:AE10"/>
  </mergeCells>
  <dataValidations disablePrompts="1" count="3">
    <dataValidation type="whole" allowBlank="1" showErrorMessage="1" errorTitle="TAHAP PENGUASAAN" error="SILA ISIKAN TAHAP PENGUASAAN YANG BETUL!" sqref="E11:I70 AH11:AJ70 N11:O70 AL11:AN70 K11:K70 S11:AB70 AE11:AF70">
      <formula1>1</formula1>
      <formula2>6</formula2>
    </dataValidation>
    <dataValidation type="textLength" operator="equal" allowBlank="1" showErrorMessage="1" errorTitle="NO. KAD PENGENALAN" error="Sila masukkan nombor kad pengenalan dengan tepat dan betul." sqref="C11:C70">
      <formula1>11</formula1>
    </dataValidation>
    <dataValidation type="whole" allowBlank="1" showInputMessage="1" showErrorMessage="1" errorTitle="TAHAP PENGUASAAN" error="SILA ISIKAN TAHAP PENGUASAAN YANG BETUL!" sqref="P11:P70 AC11:AC70">
      <formula1>1</formula1>
      <formula2>6</formula2>
    </dataValidation>
  </dataValidations>
  <printOptions horizontalCentered="1"/>
  <pageMargins left="0.25" right="0.25" top="0.5" bottom="0.5" header="0.3" footer="0.3"/>
  <pageSetup paperSize="9" scale="57" fitToHeight="0" orientation="landscape" blackAndWhite="1"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K81"/>
  <sheetViews>
    <sheetView showGridLines="0" view="pageBreakPreview" topLeftCell="A16" zoomScale="80" zoomScaleNormal="80" zoomScaleSheetLayoutView="80" workbookViewId="0">
      <selection activeCell="E19" sqref="E19:F19"/>
    </sheetView>
  </sheetViews>
  <sheetFormatPr defaultColWidth="9.140625" defaultRowHeight="16.5" zeroHeight="1"/>
  <cols>
    <col min="1" max="1" width="2.140625" style="1" customWidth="1"/>
    <col min="2" max="2" width="16.7109375" style="34" customWidth="1"/>
    <col min="3" max="3" width="6.5703125" style="34" customWidth="1"/>
    <col min="4" max="4" width="15.28515625" style="34" customWidth="1"/>
    <col min="5" max="5" width="17" style="34" customWidth="1"/>
    <col min="6" max="6" width="90.7109375" style="34" customWidth="1"/>
    <col min="7" max="7" width="2.7109375" style="35" customWidth="1"/>
    <col min="8" max="8" width="4" style="36" hidden="1" customWidth="1"/>
    <col min="9" max="9" width="47" style="1" hidden="1" customWidth="1"/>
    <col min="10" max="10" width="50.42578125" style="1" hidden="1" customWidth="1"/>
    <col min="11" max="11" width="9.140625" style="1" customWidth="1"/>
    <col min="12" max="16384" width="9.140625" style="1"/>
  </cols>
  <sheetData>
    <row r="1" spans="1:11" s="33" customFormat="1" ht="21" customHeight="1">
      <c r="A1" s="37"/>
      <c r="B1" s="297" t="str">
        <f>'REKOD PRESTASI MURID'!$D$1</f>
        <v>SEKOLAH KEBANGSAAN PRESINT 16</v>
      </c>
      <c r="C1" s="297"/>
      <c r="D1" s="297"/>
      <c r="E1" s="297"/>
      <c r="F1" s="297"/>
      <c r="G1" s="37"/>
      <c r="H1" s="36"/>
    </row>
    <row r="2" spans="1:11" s="33" customFormat="1" ht="21" customHeight="1">
      <c r="A2" s="37"/>
      <c r="B2" s="297" t="str">
        <f>'REKOD PRESTASI MURID'!$D$2</f>
        <v>JALAN PRESINT 16, PUTRAJAYA</v>
      </c>
      <c r="C2" s="297"/>
      <c r="D2" s="297"/>
      <c r="E2" s="297"/>
      <c r="F2" s="297"/>
      <c r="G2" s="37"/>
      <c r="H2" s="36"/>
    </row>
    <row r="3" spans="1:11" s="33" customFormat="1" ht="21" customHeight="1">
      <c r="A3" s="37"/>
      <c r="B3" s="297" t="str">
        <f>'REKOD PRESTASI MURID'!$D$3</f>
        <v>WILAYAH PERSEKUTUAN, PUTRAJAYA</v>
      </c>
      <c r="C3" s="297"/>
      <c r="D3" s="297"/>
      <c r="E3" s="297"/>
      <c r="F3" s="297"/>
      <c r="G3" s="37"/>
      <c r="H3" s="36"/>
    </row>
    <row r="4" spans="1:11" s="33" customFormat="1" ht="21" customHeight="1">
      <c r="A4" s="38"/>
      <c r="B4" s="298" t="str">
        <f>'REKOD PRESTASI MURID'!$D$4</f>
        <v>JANUARI 2015</v>
      </c>
      <c r="C4" s="298"/>
      <c r="D4" s="298"/>
      <c r="E4" s="298"/>
      <c r="F4" s="298"/>
      <c r="G4" s="38"/>
      <c r="H4" s="287" t="s">
        <v>128</v>
      </c>
      <c r="I4" s="287"/>
      <c r="J4" s="287"/>
    </row>
    <row r="5" spans="1:11">
      <c r="A5" s="30"/>
      <c r="B5" s="30"/>
      <c r="C5" s="30"/>
      <c r="D5" s="30"/>
      <c r="E5" s="30"/>
      <c r="F5" s="30"/>
      <c r="G5" s="30"/>
    </row>
    <row r="6" spans="1:11" ht="18.75">
      <c r="A6" s="30"/>
      <c r="B6" s="206" t="str">
        <f>'REKOD PRESTASI MURID'!A7</f>
        <v>BAHASA INGGERIS</v>
      </c>
      <c r="C6" s="30"/>
      <c r="D6" s="30"/>
      <c r="E6" s="30"/>
      <c r="F6" s="30"/>
      <c r="G6" s="30"/>
      <c r="I6" s="67">
        <v>3</v>
      </c>
    </row>
    <row r="7" spans="1:11">
      <c r="A7" s="30"/>
      <c r="B7" s="30"/>
      <c r="C7" s="30"/>
      <c r="D7" s="30"/>
      <c r="E7" s="30"/>
      <c r="F7" s="30"/>
      <c r="G7" s="30"/>
      <c r="H7" s="39">
        <v>1</v>
      </c>
      <c r="I7" s="39" t="str">
        <f>'REKOD PRESTASI MURID'!B11</f>
        <v>AHMAD ADLI BIN ALI</v>
      </c>
      <c r="J7" s="39" t="str">
        <f t="shared" ref="J7" si="0">IF(I7=0,"",H7&amp;"  "&amp;I7)</f>
        <v>1  AHMAD ADLI BIN ALI</v>
      </c>
    </row>
    <row r="8" spans="1:11">
      <c r="A8" s="30"/>
      <c r="B8" s="288" t="s">
        <v>129</v>
      </c>
      <c r="C8" s="289"/>
      <c r="D8" s="292" t="str">
        <f>VLOOKUP($I$6,H7:J73,3)</f>
        <v>3  ARINA ARISSA BINTI MUSA</v>
      </c>
      <c r="E8" s="293"/>
      <c r="F8" s="19"/>
      <c r="G8" s="30"/>
      <c r="H8" s="39">
        <v>2</v>
      </c>
      <c r="I8" s="39" t="str">
        <f>'REKOD PRESTASI MURID'!B12</f>
        <v>AHMAD ISWAZIR BIN KAMARUDDIN ALI</v>
      </c>
      <c r="J8" s="39" t="str">
        <f t="shared" ref="J8:J36" si="1">IF(I8=0,"",H8&amp;"  "&amp;I8)</f>
        <v>2  AHMAD ISWAZIR BIN KAMARUDDIN ALI</v>
      </c>
    </row>
    <row r="9" spans="1:11">
      <c r="A9" s="30"/>
      <c r="B9" s="290" t="s">
        <v>130</v>
      </c>
      <c r="C9" s="291"/>
      <c r="D9" s="294">
        <f>VLOOKUP($I$6,'REKOD PRESTASI MURID'!$A$11:$D$70,3)</f>
        <v>41209022384</v>
      </c>
      <c r="E9" s="295"/>
      <c r="F9" s="19"/>
      <c r="G9" s="30"/>
      <c r="H9" s="39">
        <v>3</v>
      </c>
      <c r="I9" s="39" t="str">
        <f>'REKOD PRESTASI MURID'!B13</f>
        <v>ARINA ARISSA BINTI MUSA</v>
      </c>
      <c r="J9" s="39" t="str">
        <f t="shared" si="1"/>
        <v>3  ARINA ARISSA BINTI MUSA</v>
      </c>
    </row>
    <row r="10" spans="1:11">
      <c r="A10" s="30"/>
      <c r="B10" s="290" t="s">
        <v>131</v>
      </c>
      <c r="C10" s="291"/>
      <c r="D10" s="42" t="str">
        <f>VLOOKUP($I$6,'REKOD PRESTASI MURID'!$A$11:$D$60,4)</f>
        <v>P</v>
      </c>
      <c r="E10" s="43"/>
      <c r="F10" s="19"/>
      <c r="G10" s="30"/>
      <c r="H10" s="39">
        <v>4</v>
      </c>
      <c r="I10" s="39" t="str">
        <f>'REKOD PRESTASI MURID'!B14</f>
        <v>AZALI BIN MOHD GHAZI</v>
      </c>
      <c r="J10" s="39" t="str">
        <f t="shared" si="1"/>
        <v>4  AZALI BIN MOHD GHAZI</v>
      </c>
    </row>
    <row r="11" spans="1:11">
      <c r="A11" s="30"/>
      <c r="B11" s="290" t="s">
        <v>132</v>
      </c>
      <c r="C11" s="291"/>
      <c r="D11" s="205" t="str">
        <f>'REKOD PRESTASI MURID'!$D$7</f>
        <v>6 JENTAYU</v>
      </c>
      <c r="E11" s="43"/>
      <c r="F11" s="19"/>
      <c r="G11" s="30"/>
      <c r="H11" s="39">
        <v>5</v>
      </c>
      <c r="I11" s="39" t="str">
        <f>'REKOD PRESTASI MURID'!B15</f>
        <v>AZWAN BIN MUSAHAR</v>
      </c>
      <c r="J11" s="39" t="str">
        <f t="shared" si="1"/>
        <v>5  AZWAN BIN MUSAHAR</v>
      </c>
    </row>
    <row r="12" spans="1:11">
      <c r="A12" s="30"/>
      <c r="B12" s="40" t="s">
        <v>133</v>
      </c>
      <c r="C12" s="41"/>
      <c r="D12" s="312" t="str">
        <f>'REKOD PRESTASI MURID'!$D$6</f>
        <v>CIK EWE CHOY CHOO</v>
      </c>
      <c r="E12" s="313"/>
      <c r="F12" s="19"/>
      <c r="G12" s="30"/>
      <c r="H12" s="39">
        <v>6</v>
      </c>
      <c r="I12" s="39" t="str">
        <f>'REKOD PRESTASI MURID'!B16</f>
        <v>CHAN KOK MENG</v>
      </c>
      <c r="J12" s="39" t="str">
        <f t="shared" si="1"/>
        <v>6  CHAN KOK MENG</v>
      </c>
      <c r="K12" s="66"/>
    </row>
    <row r="13" spans="1:11">
      <c r="A13" s="30"/>
      <c r="B13" s="299" t="s">
        <v>134</v>
      </c>
      <c r="C13" s="300"/>
      <c r="D13" s="314" t="s">
        <v>317</v>
      </c>
      <c r="E13" s="315"/>
      <c r="F13" s="19"/>
      <c r="G13" s="30"/>
      <c r="H13" s="39">
        <v>7</v>
      </c>
      <c r="I13" s="39" t="str">
        <f>'REKOD PRESTASI MURID'!B17</f>
        <v>CHONG WEY LOON</v>
      </c>
      <c r="J13" s="39" t="str">
        <f t="shared" si="1"/>
        <v>7  CHONG WEY LOON</v>
      </c>
    </row>
    <row r="14" spans="1:11">
      <c r="A14" s="30"/>
      <c r="B14" s="19"/>
      <c r="C14" s="19"/>
      <c r="D14" s="19"/>
      <c r="E14" s="8"/>
      <c r="F14" s="19"/>
      <c r="G14" s="30"/>
      <c r="H14" s="39">
        <v>8</v>
      </c>
      <c r="I14" s="39" t="str">
        <f>'REKOD PRESTASI MURID'!B18</f>
        <v>DANIAL IRISH BIN DANIAL RUDIN</v>
      </c>
      <c r="J14" s="39" t="str">
        <f t="shared" si="1"/>
        <v>8  DANIAL IRISH BIN DANIAL RUDIN</v>
      </c>
    </row>
    <row r="15" spans="1:11">
      <c r="A15" s="30"/>
      <c r="B15" s="19"/>
      <c r="C15" s="19"/>
      <c r="D15" s="44"/>
      <c r="E15" s="8"/>
      <c r="F15" s="19"/>
      <c r="G15" s="30"/>
      <c r="H15" s="39">
        <v>9</v>
      </c>
      <c r="I15" s="39" t="str">
        <f>'REKOD PRESTASI MURID'!B19</f>
        <v>FARIDAH BINTI RAMLAN</v>
      </c>
      <c r="J15" s="39" t="str">
        <f t="shared" si="1"/>
        <v>9  FARIDAH BINTI RAMLAN</v>
      </c>
    </row>
    <row r="16" spans="1:11" ht="22.5" customHeight="1">
      <c r="A16" s="30"/>
      <c r="B16" s="305" t="s">
        <v>135</v>
      </c>
      <c r="C16" s="305"/>
      <c r="D16" s="305"/>
      <c r="E16" s="304">
        <f>VLOOKUP($I$6,'REKOD PRESTASI MURID'!$A$11:$AQ$70,43)</f>
        <v>5</v>
      </c>
      <c r="F16" s="19"/>
      <c r="G16" s="30"/>
      <c r="H16" s="39">
        <v>10</v>
      </c>
      <c r="I16" s="39" t="str">
        <f>'REKOD PRESTASI MURID'!B20</f>
        <v>HAFIZ BIN BAHAROM</v>
      </c>
      <c r="J16" s="39" t="str">
        <f t="shared" si="1"/>
        <v>10  HAFIZ BIN BAHAROM</v>
      </c>
    </row>
    <row r="17" spans="1:10" ht="22.5" customHeight="1">
      <c r="A17" s="30"/>
      <c r="B17" s="207" t="str">
        <f>B6</f>
        <v>BAHASA INGGERIS</v>
      </c>
      <c r="C17" s="45"/>
      <c r="D17" s="45"/>
      <c r="E17" s="304"/>
      <c r="F17" s="19"/>
      <c r="G17" s="30"/>
      <c r="H17" s="39">
        <v>11</v>
      </c>
      <c r="I17" s="39" t="str">
        <f>'REKOD PRESTASI MURID'!B21</f>
        <v>HALIM BIN HARUN</v>
      </c>
      <c r="J17" s="39" t="str">
        <f t="shared" si="1"/>
        <v>11  HALIM BIN HARUN</v>
      </c>
    </row>
    <row r="18" spans="1:10">
      <c r="A18" s="30"/>
      <c r="B18" s="19"/>
      <c r="C18" s="19"/>
      <c r="D18" s="19"/>
      <c r="E18" s="46"/>
      <c r="F18" s="19"/>
      <c r="G18" s="30"/>
      <c r="H18" s="39">
        <v>12</v>
      </c>
      <c r="I18" s="39" t="str">
        <f>'REKOD PRESTASI MURID'!B22</f>
        <v>HARLENI  BINTI  ARIF</v>
      </c>
      <c r="J18" s="39" t="str">
        <f t="shared" si="1"/>
        <v>12  HARLENI  BINTI  ARIF</v>
      </c>
    </row>
    <row r="19" spans="1:10" ht="60" customHeight="1">
      <c r="A19" s="30"/>
      <c r="B19" s="306" t="s">
        <v>136</v>
      </c>
      <c r="C19" s="307"/>
      <c r="D19" s="308"/>
      <c r="E19" s="309" t="str">
        <f>VLOOKUP(E16,'DATA PERNYATAAN'!A211:B216,2)</f>
        <v>Pupils show very good command of the language. They have the ability to use language almost independently. They are able to perform challenging and complex language tasks with minimal guidance.</v>
      </c>
      <c r="F19" s="310"/>
      <c r="G19" s="30"/>
      <c r="H19" s="39">
        <v>13</v>
      </c>
      <c r="I19" s="39" t="str">
        <f>'REKOD PRESTASI MURID'!B23</f>
        <v>HARLINA BINTI SARIP</v>
      </c>
      <c r="J19" s="39" t="str">
        <f t="shared" si="1"/>
        <v>13  HARLINA BINTI SARIP</v>
      </c>
    </row>
    <row r="20" spans="1:10">
      <c r="A20" s="30"/>
      <c r="B20" s="7"/>
      <c r="C20" s="7"/>
      <c r="D20" s="7"/>
      <c r="E20" s="7"/>
      <c r="F20" s="7"/>
      <c r="G20" s="30"/>
      <c r="H20" s="39">
        <v>14</v>
      </c>
      <c r="I20" s="39" t="str">
        <f>'REKOD PRESTASI MURID'!B24</f>
        <v>HAYATI BINTI MUSA</v>
      </c>
      <c r="J20" s="39" t="str">
        <f t="shared" si="1"/>
        <v>14  HAYATI BINTI MUSA</v>
      </c>
    </row>
    <row r="21" spans="1:10">
      <c r="A21" s="30"/>
      <c r="B21" s="7"/>
      <c r="C21" s="7"/>
      <c r="D21" s="7"/>
      <c r="E21" s="7"/>
      <c r="F21" s="7"/>
      <c r="G21" s="30"/>
      <c r="H21" s="39">
        <v>15</v>
      </c>
      <c r="I21" s="39" t="str">
        <f>'REKOD PRESTASI MURID'!B25</f>
        <v>IRWAN HASHIM BIN MOHD SUHAILY</v>
      </c>
      <c r="J21" s="39" t="str">
        <f t="shared" si="1"/>
        <v>15  IRWAN HASHIM BIN MOHD SUHAILY</v>
      </c>
    </row>
    <row r="22" spans="1:10" ht="81" customHeight="1">
      <c r="A22" s="30"/>
      <c r="B22" s="311" t="s">
        <v>150</v>
      </c>
      <c r="C22" s="311"/>
      <c r="D22" s="204" t="s">
        <v>330</v>
      </c>
      <c r="E22" s="47" t="s">
        <v>151</v>
      </c>
      <c r="F22" s="48" t="s">
        <v>152</v>
      </c>
      <c r="G22" s="30"/>
      <c r="H22" s="39">
        <v>16</v>
      </c>
      <c r="I22" s="39" t="str">
        <f>'REKOD PRESTASI MURID'!B26</f>
        <v>ISMAIL ALIFF BIN AZIZ</v>
      </c>
      <c r="J22" s="39" t="str">
        <f t="shared" si="1"/>
        <v>16  ISMAIL ALIFF BIN AZIZ</v>
      </c>
    </row>
    <row r="23" spans="1:10" ht="40.15" customHeight="1">
      <c r="A23" s="30"/>
      <c r="B23" s="49"/>
      <c r="C23" s="301" t="s">
        <v>168</v>
      </c>
      <c r="D23" s="123" t="s">
        <v>18</v>
      </c>
      <c r="E23" s="194">
        <f>VLOOKUP($I$6,'REKOD PRESTASI MURID'!$A$11:$AQ$70,5)</f>
        <v>6</v>
      </c>
      <c r="F23" s="50" t="str">
        <f>VLOOKUP(E23,'DATA PERNYATAAN'!A4:B9,2)</f>
        <v>Can respond to a given stimulus with an excellent level of fluency, accuracy and use of correct stress and intonation</v>
      </c>
      <c r="G23" s="30"/>
      <c r="H23" s="39">
        <v>17</v>
      </c>
      <c r="I23" s="39" t="str">
        <f>'REKOD PRESTASI MURID'!B27</f>
        <v>JAMIL BIN JAMALUDIN</v>
      </c>
      <c r="J23" s="39" t="str">
        <f t="shared" si="1"/>
        <v>17  JAMIL BIN JAMALUDIN</v>
      </c>
    </row>
    <row r="24" spans="1:10" ht="40.15" customHeight="1">
      <c r="A24" s="30"/>
      <c r="B24" s="51"/>
      <c r="C24" s="302"/>
      <c r="D24" s="123" t="s">
        <v>265</v>
      </c>
      <c r="E24" s="194">
        <f>VLOOKUP($I$6,'REKOD PRESTASI MURID'!$A$11:$AQ$70,6)</f>
        <v>4</v>
      </c>
      <c r="F24" s="50" t="str">
        <f>VLOOKUP(E24,'DATA PERNYATAAN'!A13:B18,2)</f>
        <v>Can talk about related topics with a good level  of fluency, accuracy and use of correct pronunciation, stress and intonation.</v>
      </c>
      <c r="G24" s="30"/>
      <c r="H24" s="39">
        <v>18</v>
      </c>
      <c r="I24" s="39" t="str">
        <f>'REKOD PRESTASI MURID'!B28</f>
        <v>KAMARIAH BINTI YASSIN</v>
      </c>
      <c r="J24" s="39" t="str">
        <f t="shared" si="1"/>
        <v>18  KAMARIAH BINTI YASSIN</v>
      </c>
    </row>
    <row r="25" spans="1:10" ht="40.15" customHeight="1">
      <c r="A25" s="30"/>
      <c r="B25" s="51"/>
      <c r="C25" s="302"/>
      <c r="D25" s="123" t="s">
        <v>19</v>
      </c>
      <c r="E25" s="194">
        <f>VLOOKUP($I$6,'REKOD PRESTASI MURID'!$A$11:$AQ$70,7)</f>
        <v>5</v>
      </c>
      <c r="F25" s="50" t="str">
        <f>VLOOKUP(E25,'DATA PERNYATAAN'!A22:B27,2)</f>
        <v>Can listen to, follow and give instructions with very good ability.</v>
      </c>
      <c r="G25" s="30"/>
      <c r="H25" s="39">
        <v>19</v>
      </c>
      <c r="I25" s="39" t="str">
        <f>'REKOD PRESTASI MURID'!B29</f>
        <v>KARIM DANISH BIN ABU BAKAR</v>
      </c>
      <c r="J25" s="39" t="str">
        <f t="shared" si="1"/>
        <v>19  KARIM DANISH BIN ABU BAKAR</v>
      </c>
    </row>
    <row r="26" spans="1:10" ht="40.15" customHeight="1">
      <c r="A26" s="30"/>
      <c r="B26" s="51"/>
      <c r="C26" s="302"/>
      <c r="D26" s="123" t="s">
        <v>20</v>
      </c>
      <c r="E26" s="194">
        <f>VLOOKUP($I$6,'REKOD PRESTASI MURID'!$A$11:$AQ$70,8)</f>
        <v>4</v>
      </c>
      <c r="F26" s="50" t="str">
        <f>VLOOKUP(E26,'DATA PERNYATAAN'!A31:B36,2)</f>
        <v>Can listen to, follow and give directions to places around the state  with good ability</v>
      </c>
      <c r="G26" s="30"/>
      <c r="H26" s="39"/>
      <c r="I26" s="39"/>
      <c r="J26" s="39"/>
    </row>
    <row r="27" spans="1:10" ht="40.15" customHeight="1">
      <c r="A27" s="30"/>
      <c r="B27" s="51"/>
      <c r="C27" s="302"/>
      <c r="D27" s="123" t="s">
        <v>322</v>
      </c>
      <c r="E27" s="194">
        <f>VLOOKUP($I$6,'REKOD PRESTASI MURID'!$A$11:$AQ$70,9)</f>
        <v>4</v>
      </c>
      <c r="F27" s="50" t="str">
        <f>VLOOKUP(E27,'DATA PERNYATAAN'!A40:B45,2)</f>
        <v>Can participate in conversations with peers with a good level  of fluency, accuracy and appropriateness</v>
      </c>
      <c r="G27" s="30"/>
      <c r="H27" s="39"/>
      <c r="I27" s="39"/>
      <c r="J27" s="39"/>
    </row>
    <row r="28" spans="1:10" ht="40.15" customHeight="1">
      <c r="A28" s="30"/>
      <c r="B28" s="51"/>
      <c r="C28" s="302"/>
      <c r="D28" s="123" t="s">
        <v>21</v>
      </c>
      <c r="E28" s="194">
        <f>VLOOKUP($I$6,'REKOD PRESTASI MURID'!$A$11:$AQ$70,10)</f>
        <v>5</v>
      </c>
      <c r="F28" s="50" t="str">
        <f>VLOOKUP(E28,'DATA PERNYATAAN'!A49:B54,2)</f>
        <v>Can talk on topics of interest in formal situations with a very limited level of fluency, accuracy and appropriateness</v>
      </c>
      <c r="G28" s="30"/>
      <c r="H28" s="39"/>
      <c r="I28" s="39"/>
      <c r="J28" s="39"/>
    </row>
    <row r="29" spans="1:10" ht="40.15" customHeight="1">
      <c r="A29" s="30"/>
      <c r="B29" s="51"/>
      <c r="C29" s="302"/>
      <c r="D29" s="123" t="s">
        <v>22</v>
      </c>
      <c r="E29" s="194">
        <f>VLOOKUP($I$6,'REKOD PRESTASI MURID'!$A$11:$AQ$70,11)</f>
        <v>5</v>
      </c>
      <c r="F29" s="50" t="str">
        <f>VLOOKUP(E29,'DATA PERNYATAAN'!A58:B63,2)</f>
        <v>Can listen to and demonstrate understanding of oral texts by asking and answering questions, giving main ideas and supporting details, stating cause and effect and drawing conclusions with very good ability</v>
      </c>
      <c r="G29" s="30"/>
      <c r="H29" s="39"/>
      <c r="I29" s="39"/>
      <c r="J29" s="39"/>
    </row>
    <row r="30" spans="1:10" ht="81.599999999999994" customHeight="1">
      <c r="A30" s="30"/>
      <c r="B30" s="51"/>
      <c r="C30" s="303"/>
      <c r="D30" s="124" t="s">
        <v>169</v>
      </c>
      <c r="E30" s="195">
        <f>VLOOKUP($I$6,'REKOD PRESTASI MURID'!$A$11:$AQ$70,13)</f>
        <v>5</v>
      </c>
      <c r="F30" s="52" t="str">
        <f>VLOOKUP(E30,'DATA PERNYATAAN'!A67:B72,2)</f>
        <v>Can listen to, identify and discriminate sounds in words on related topics accurately.
Can listen to, follow and give detailed instructions and directions clearly.
Can talk and participate in conversations on related topics fluently and accurately.
Can listen to oral texts on related topics and complete tasks accurately.</v>
      </c>
      <c r="G30" s="30"/>
      <c r="H30" s="39">
        <v>20</v>
      </c>
      <c r="I30" s="39" t="str">
        <f>'REKOD PRESTASI MURID'!B30</f>
        <v>KHARIL YUSRI BIN TAHUR</v>
      </c>
      <c r="J30" s="39" t="str">
        <f t="shared" si="1"/>
        <v>20  KHARIL YUSRI BIN TAHUR</v>
      </c>
    </row>
    <row r="31" spans="1:10" ht="52.5" customHeight="1">
      <c r="A31" s="30"/>
      <c r="B31" s="53"/>
      <c r="C31" s="301" t="s">
        <v>173</v>
      </c>
      <c r="D31" s="123" t="s">
        <v>261</v>
      </c>
      <c r="E31" s="196">
        <f>VLOOKUP($I$6,'REKOD PRESTASI MURID'!$A$11:$AQ$70,14)</f>
        <v>4</v>
      </c>
      <c r="F31" s="50" t="str">
        <f>VLOOKUP(E31,'DATA PERNYATAAN'!A76:B81,2)</f>
        <v>Can demonstrate good ability in:
• identifying proverbs; phrasal verbs; similes
• understanding phrases and sentences from  linear and non-linear texts</v>
      </c>
      <c r="G31" s="30"/>
      <c r="H31" s="39">
        <v>21</v>
      </c>
      <c r="I31" s="39" t="str">
        <f>'REKOD PRESTASI MURID'!B31</f>
        <v xml:space="preserve">LAILATUL QARI BINTI KARIM </v>
      </c>
      <c r="J31" s="39" t="str">
        <f t="shared" si="1"/>
        <v xml:space="preserve">21  LAILATUL QARI BINTI KARIM </v>
      </c>
    </row>
    <row r="32" spans="1:10" ht="52.5" customHeight="1">
      <c r="A32" s="30"/>
      <c r="B32" s="208" t="str">
        <f>B17</f>
        <v>BAHASA INGGERIS</v>
      </c>
      <c r="C32" s="302"/>
      <c r="D32" s="123" t="s">
        <v>323</v>
      </c>
      <c r="E32" s="196">
        <f>VLOOKUP($I$6,'REKOD PRESTASI MURID'!$A$11:$AQ$70,15)</f>
        <v>4</v>
      </c>
      <c r="F32" s="50" t="str">
        <f>VLOOKUP(E32,'DATA PERNYATAAN'!A85:B90,2)</f>
        <v>Can demonstrate good ability in understanding a variety of texts and in applying dictionary skills</v>
      </c>
      <c r="G32" s="30"/>
      <c r="H32" s="39">
        <v>22</v>
      </c>
      <c r="I32" s="39" t="str">
        <f>'REKOD PRESTASI MURID'!B32</f>
        <v>LIZA BINTI OTHMAN</v>
      </c>
      <c r="J32" s="39" t="str">
        <f t="shared" si="1"/>
        <v>22  LIZA BINTI OTHMAN</v>
      </c>
    </row>
    <row r="33" spans="1:10" ht="52.5" customHeight="1">
      <c r="A33" s="30"/>
      <c r="B33" s="53"/>
      <c r="C33" s="302"/>
      <c r="D33" s="123" t="s">
        <v>24</v>
      </c>
      <c r="E33" s="196">
        <f>VLOOKUP($I$6,'REKOD PRESTASI MURID'!$A$11:$AQ$70,16)</f>
        <v>5</v>
      </c>
      <c r="F33" s="50" t="str">
        <f>VLOOKUP(E33,'DATA PERNYATAAN'!A94:B99,2)</f>
        <v>Can demonstrate very good ability to read independently for information and enjoyment.</v>
      </c>
      <c r="G33" s="30"/>
      <c r="H33" s="39">
        <v>23</v>
      </c>
      <c r="I33" s="39" t="str">
        <f>'REKOD PRESTASI MURID'!B33</f>
        <v>MOHD ESWARAN BIN EZWAN</v>
      </c>
      <c r="J33" s="39" t="str">
        <f t="shared" si="1"/>
        <v>23  MOHD ESWARAN BIN EZWAN</v>
      </c>
    </row>
    <row r="34" spans="1:10" ht="66.599999999999994" customHeight="1">
      <c r="A34" s="30"/>
      <c r="B34" s="53"/>
      <c r="C34" s="303"/>
      <c r="D34" s="124" t="s">
        <v>169</v>
      </c>
      <c r="E34" s="197">
        <f>VLOOKUP($I$6,'REKOD PRESTASI MURID'!$A$11:$AQ$70,18)</f>
        <v>5</v>
      </c>
      <c r="F34" s="52" t="str">
        <f>VLOOKUP(E34,'DATA PERNYATAAN'!A103:B108,2)</f>
        <v xml:space="preserve">  Can understand the proverbs, phrasal verbs and similes from texts independently.
  Can apply dictionary skills independently.
  Can demonstrate understanding of texts by completing tasks accurately.
  Can read extensively for information and enjoyment independently.</v>
      </c>
      <c r="G34" s="30"/>
      <c r="H34" s="39">
        <v>24</v>
      </c>
      <c r="I34" s="39" t="str">
        <f>'REKOD PRESTASI MURID'!B34</f>
        <v>MOHD SHAZA BIN ABD. JALIL</v>
      </c>
      <c r="J34" s="39" t="str">
        <f t="shared" si="1"/>
        <v>24  MOHD SHAZA BIN ABD. JALIL</v>
      </c>
    </row>
    <row r="35" spans="1:10" ht="52.5" customHeight="1">
      <c r="A35" s="30"/>
      <c r="B35" s="53"/>
      <c r="C35" s="301" t="s">
        <v>282</v>
      </c>
      <c r="D35" s="123" t="s">
        <v>26</v>
      </c>
      <c r="E35" s="198">
        <f>VLOOKUP($I$6,'REKOD PRESTASI MURID'!$A$11:$AQ$70,19)</f>
        <v>5</v>
      </c>
      <c r="F35" s="50" t="str">
        <f>VLOOKUP(E35,'DATA PERNYATAAN'!A112:B117,2)</f>
        <v>Can write sentences and paragraphs legibly with a very  good level of:
• neatness
• accuracy in spelling</v>
      </c>
      <c r="G35" s="30"/>
      <c r="H35" s="39">
        <v>25</v>
      </c>
      <c r="I35" s="39" t="str">
        <f>'REKOD PRESTASI MURID'!B35</f>
        <v>MUHD. NIZAM BIN KARIM JUNIOR</v>
      </c>
      <c r="J35" s="39" t="str">
        <f t="shared" si="1"/>
        <v>25  MUHD. NIZAM BIN KARIM JUNIOR</v>
      </c>
    </row>
    <row r="36" spans="1:10" ht="52.5" customHeight="1">
      <c r="A36" s="30"/>
      <c r="B36" s="53"/>
      <c r="C36" s="302"/>
      <c r="D36" s="123" t="s">
        <v>27</v>
      </c>
      <c r="E36" s="198">
        <f>VLOOKUP($I$6,'REKOD PRESTASI MURID'!$A$11:$AQ$70,20)</f>
        <v>4</v>
      </c>
      <c r="F36" s="50" t="str">
        <f>VLOOKUP(E36,'DATA PERNYATAAN'!A121:B126,2)</f>
        <v>Can write sentences and paragraphs in cursive writing with a good level of:
• neatness
• accuracy in spelling</v>
      </c>
      <c r="G36" s="30"/>
      <c r="H36" s="39">
        <v>26</v>
      </c>
      <c r="I36" s="39" t="str">
        <f>'REKOD PRESTASI MURID'!B36</f>
        <v>NADIA BINTI HASHIM</v>
      </c>
      <c r="J36" s="39" t="str">
        <f t="shared" si="1"/>
        <v>26  NADIA BINTI HASHIM</v>
      </c>
    </row>
    <row r="37" spans="1:10" ht="52.5" customHeight="1">
      <c r="A37" s="30"/>
      <c r="B37" s="53"/>
      <c r="C37" s="302"/>
      <c r="D37" s="123" t="s">
        <v>28</v>
      </c>
      <c r="E37" s="198">
        <f>VLOOKUP($I$6,'REKOD PRESTASI MURID'!$A$11:$AQ$70,21)</f>
        <v>3</v>
      </c>
      <c r="F37" s="50" t="str">
        <f>VLOOKUP(E37,'DATA PERNYATAAN'!A130:B135,2)</f>
        <v>Can transfer information to complete linear and non-linear texts with a satisfactory level of accuracy.</v>
      </c>
      <c r="G37" s="30"/>
      <c r="H37" s="39"/>
      <c r="I37" s="39"/>
      <c r="J37" s="39"/>
    </row>
    <row r="38" spans="1:10" ht="52.5" customHeight="1">
      <c r="A38" s="30"/>
      <c r="B38" s="53"/>
      <c r="C38" s="302"/>
      <c r="D38" s="123" t="s">
        <v>259</v>
      </c>
      <c r="E38" s="198">
        <f>VLOOKUP($I$6,'REKOD PRESTASI MURID'!$A$11:$AQ$70,22)</f>
        <v>4</v>
      </c>
      <c r="F38" s="50" t="str">
        <f>VLOOKUP(E38,'DATA PERNYATAAN'!A139:B144,2)</f>
        <v>Can  write stories, formal letters, poems, descriptions and instructions with a good level of accuracy in language, form and style.</v>
      </c>
      <c r="G38" s="30"/>
      <c r="H38" s="39"/>
      <c r="I38" s="39"/>
      <c r="J38" s="39"/>
    </row>
    <row r="39" spans="1:10" ht="52.5" customHeight="1">
      <c r="A39" s="30"/>
      <c r="B39" s="53"/>
      <c r="C39" s="302"/>
      <c r="D39" s="123" t="s">
        <v>326</v>
      </c>
      <c r="E39" s="198">
        <f>VLOOKUP($I$6,'REKOD PRESTASI MURID'!$A$11:$AQ$70,23)</f>
        <v>1</v>
      </c>
      <c r="F39" s="50" t="str">
        <f>VLOOKUP(E39,'DATA PERNYATAAN'!A148:B153,2)</f>
        <v>Can punctuate and spell with a very limited level of accuracy</v>
      </c>
      <c r="G39" s="30"/>
      <c r="H39" s="39"/>
      <c r="I39" s="39"/>
      <c r="J39" s="39"/>
    </row>
    <row r="40" spans="1:10" ht="52.5" customHeight="1">
      <c r="A40" s="30"/>
      <c r="B40" s="53"/>
      <c r="C40" s="302"/>
      <c r="D40" s="123" t="s">
        <v>31</v>
      </c>
      <c r="E40" s="198">
        <f>VLOOKUP($I$6,'REKOD PRESTASI MURID'!$A$11:$AQ$70,24)</f>
        <v>5</v>
      </c>
      <c r="F40" s="50" t="str">
        <f>VLOOKUP(E40,'DATA PERNYATAAN'!A157:B162,2)</f>
        <v>Can create linear and non-linear texts with a very good level of accuracy and appropriate in language, form and style.</v>
      </c>
      <c r="G40" s="30"/>
      <c r="H40" s="39">
        <v>27</v>
      </c>
      <c r="I40" s="39" t="str">
        <f>'REKOD PRESTASI MURID'!B37</f>
        <v>NAGENDRAN A/L MAGENDREN</v>
      </c>
      <c r="J40" s="39" t="str">
        <f t="shared" ref="J40:J45" si="2">IF(I40=0,"",H40&amp;"  "&amp;I40)</f>
        <v>27  NAGENDRAN A/L MAGENDREN</v>
      </c>
    </row>
    <row r="41" spans="1:10" ht="66.599999999999994" customHeight="1">
      <c r="A41" s="30"/>
      <c r="B41" s="54"/>
      <c r="C41" s="303"/>
      <c r="D41" s="124" t="s">
        <v>169</v>
      </c>
      <c r="E41" s="199">
        <f>VLOOKUP($I$6,'REKOD PRESTASI MURID'!$A$11:$AQ$70,26)</f>
        <v>4</v>
      </c>
      <c r="F41" s="52" t="str">
        <f>VLOOKUP(E41,'DATA PERNYATAAN'!A166:B171,2)</f>
        <v>Can transfer information to complete linear and non-linear texts fairly accurately.
Can create linear and non-linear texts using a variety of media fairly accurately.
Can write in legible print and cursive writing neatly with correct spelling and punctuation fairly accurately.
Can write texts for a range of purposes using appropriate language conventions fairly accurately.</v>
      </c>
      <c r="G41" s="30"/>
      <c r="H41" s="39">
        <v>28</v>
      </c>
      <c r="I41" s="39" t="str">
        <f>'REKOD PRESTASI MURID'!B38</f>
        <v>NAWI BIN RAZMAN</v>
      </c>
      <c r="J41" s="39" t="str">
        <f t="shared" si="2"/>
        <v>28  NAWI BIN RAZMAN</v>
      </c>
    </row>
    <row r="42" spans="1:10" ht="59.25" hidden="1" customHeight="1">
      <c r="A42" s="30"/>
      <c r="B42" s="55"/>
      <c r="C42" s="56"/>
      <c r="D42" s="57"/>
      <c r="E42" s="198"/>
      <c r="F42" s="58"/>
      <c r="G42" s="30"/>
      <c r="H42" s="39">
        <v>29</v>
      </c>
      <c r="I42" s="39" t="str">
        <f>'REKOD PRESTASI MURID'!B39</f>
        <v>NINA QISTINA BINTI BAHAR</v>
      </c>
      <c r="J42" s="39" t="str">
        <f t="shared" si="2"/>
        <v>29  NINA QISTINA BINTI BAHAR</v>
      </c>
    </row>
    <row r="43" spans="1:10" ht="59.25" hidden="1" customHeight="1">
      <c r="A43" s="30"/>
      <c r="B43" s="55"/>
      <c r="C43" s="59"/>
      <c r="D43" s="57"/>
      <c r="E43" s="198"/>
      <c r="F43" s="58"/>
      <c r="G43" s="30"/>
      <c r="H43" s="39">
        <v>30</v>
      </c>
      <c r="I43" s="39" t="str">
        <f>'REKOD PRESTASI MURID'!B40</f>
        <v>NUR QURSIAH BINTI HARIS</v>
      </c>
      <c r="J43" s="39" t="str">
        <f t="shared" si="2"/>
        <v>30  NUR QURSIAH BINTI HARIS</v>
      </c>
    </row>
    <row r="44" spans="1:10" ht="59.25" hidden="1" customHeight="1">
      <c r="A44" s="30"/>
      <c r="B44" s="60"/>
      <c r="C44" s="61"/>
      <c r="D44" s="57"/>
      <c r="E44" s="198"/>
      <c r="F44" s="58"/>
      <c r="G44" s="30"/>
      <c r="H44" s="39">
        <v>31</v>
      </c>
      <c r="I44" s="39" t="str">
        <f>'REKOD PRESTASI MURID'!B41</f>
        <v>PUSPASAMY A/P PAPASAMY</v>
      </c>
      <c r="J44" s="39" t="str">
        <f t="shared" si="2"/>
        <v>31  PUSPASAMY A/P PAPASAMY</v>
      </c>
    </row>
    <row r="45" spans="1:10" ht="59.25" hidden="1" customHeight="1">
      <c r="A45" s="30"/>
      <c r="B45" s="62"/>
      <c r="C45" s="56"/>
      <c r="D45" s="57"/>
      <c r="E45" s="198"/>
      <c r="F45" s="58"/>
      <c r="G45" s="30"/>
      <c r="H45" s="39">
        <v>32</v>
      </c>
      <c r="I45" s="39" t="str">
        <f>'REKOD PRESTASI MURID'!B42</f>
        <v>RAMASAMY A/L MUTHUSAMY</v>
      </c>
      <c r="J45" s="39" t="str">
        <f t="shared" si="2"/>
        <v>32  RAMASAMY A/L MUTHUSAMY</v>
      </c>
    </row>
    <row r="46" spans="1:10" ht="59.25" hidden="1" customHeight="1">
      <c r="A46" s="30"/>
      <c r="B46" s="55"/>
      <c r="C46" s="59"/>
      <c r="D46" s="57"/>
      <c r="E46" s="198"/>
      <c r="F46" s="58"/>
      <c r="G46" s="30"/>
      <c r="H46" s="39">
        <v>33</v>
      </c>
      <c r="I46" s="39" t="str">
        <f>'REKOD PRESTASI MURID'!B43</f>
        <v>RAMLI BIN SAMAD</v>
      </c>
      <c r="J46" s="39" t="str">
        <f t="shared" ref="J46" si="3">IF(I46=0,"",H46&amp;"  "&amp;I46)</f>
        <v>33  RAMLI BIN SAMAD</v>
      </c>
    </row>
    <row r="47" spans="1:10" ht="59.25" hidden="1" customHeight="1">
      <c r="A47" s="30"/>
      <c r="B47" s="60"/>
      <c r="C47" s="61"/>
      <c r="D47" s="63"/>
      <c r="E47" s="198"/>
      <c r="F47" s="58"/>
      <c r="G47" s="30"/>
      <c r="H47" s="39">
        <v>34</v>
      </c>
      <c r="I47" s="39" t="str">
        <f>'REKOD PRESTASI MURID'!B44</f>
        <v>RINA MAZNAH BINTI  ALI MAMAK</v>
      </c>
      <c r="J47" s="39" t="str">
        <f t="shared" ref="J47:J73" si="4">IF(I47=0,"",H47&amp;"  "&amp;I47)</f>
        <v>34  RINA MAZNAH BINTI  ALI MAMAK</v>
      </c>
    </row>
    <row r="48" spans="1:10" ht="59.25" customHeight="1">
      <c r="A48" s="30"/>
      <c r="B48" s="156"/>
      <c r="C48" s="296" t="s">
        <v>269</v>
      </c>
      <c r="D48" s="123" t="s">
        <v>327</v>
      </c>
      <c r="E48" s="198">
        <f>VLOOKUP($I$6,'REKOD PRESTASI MURID'!$A$11:$AQ$70,27)</f>
        <v>4</v>
      </c>
      <c r="F48" s="50" t="str">
        <f>VLOOKUP(E48,'DATA PERNYATAAN'!A175:B180,2)</f>
        <v>Can show enjoyment and appreciation of jazz chants, poems and songs with good non-verbal responses.
Can sing songs, recite jazz chants and poems with a good level of correct stress, pronunciation, rhythm and intonation.</v>
      </c>
      <c r="G48" s="30"/>
      <c r="H48" s="39"/>
      <c r="I48" s="39"/>
      <c r="J48" s="39"/>
    </row>
    <row r="49" spans="1:10" ht="59.25" customHeight="1">
      <c r="A49" s="30"/>
      <c r="B49" s="156"/>
      <c r="C49" s="296"/>
      <c r="D49" s="123" t="s">
        <v>33</v>
      </c>
      <c r="E49" s="198">
        <f>VLOOKUP($I$6,'REKOD PRESTASI MURID'!$A$11:$AQ$70,28)</f>
        <v>4</v>
      </c>
      <c r="F49" s="50" t="str">
        <f>VLOOKUP(E49,'DATA PERNYATAAN'!A184:B189,2)</f>
        <v>Can express good personal response to literary texts.</v>
      </c>
      <c r="G49" s="30"/>
      <c r="H49" s="39"/>
      <c r="I49" s="39"/>
      <c r="J49" s="39"/>
    </row>
    <row r="50" spans="1:10" ht="59.25" customHeight="1">
      <c r="A50" s="30"/>
      <c r="B50" s="156"/>
      <c r="C50" s="296"/>
      <c r="D50" s="123" t="s">
        <v>328</v>
      </c>
      <c r="E50" s="198">
        <f>VLOOKUP($I$6,'REKOD PRESTASI MURID'!$A$11:$AQ$70,29)</f>
        <v>5</v>
      </c>
      <c r="F50" s="50" t="str">
        <f>VLOOKUP(E50,'DATA PERNYATAAN'!A193:B198,2)</f>
        <v>Can demonstrate very good ability to plan, produce and display creative works using a variety of media,
Can demonstrate very good ability to plan, prepare and participate in a performance.</v>
      </c>
      <c r="G50" s="30"/>
      <c r="H50" s="39"/>
      <c r="I50" s="39"/>
      <c r="J50" s="39"/>
    </row>
    <row r="51" spans="1:10" ht="52.9" customHeight="1">
      <c r="B51" s="64"/>
      <c r="C51" s="296"/>
      <c r="D51" s="124" t="s">
        <v>169</v>
      </c>
      <c r="E51" s="199">
        <f>VLOOKUP($I$6,'REKOD PRESTASI MURID'!$A$11:$AQ$70,31)</f>
        <v>5</v>
      </c>
      <c r="F51" s="52" t="str">
        <f>VLOOKUP(E51,'DATA PERNYATAAN'!A202:B207,2)</f>
        <v>Can give verbal and non-verbal responses to literary texts independently.
Can plan, produce and display creative works based on literary texts independently.
Can plan, prepare and participate in a performance based on literary works independently.</v>
      </c>
      <c r="H51" s="39">
        <v>38</v>
      </c>
      <c r="I51" s="39" t="str">
        <f>'REKOD PRESTASI MURID'!B48</f>
        <v>SAM POH TONG</v>
      </c>
      <c r="J51" s="39" t="str">
        <f t="shared" si="4"/>
        <v>38  SAM POH TONG</v>
      </c>
    </row>
    <row r="52" spans="1:10">
      <c r="B52" s="64"/>
      <c r="C52" s="64"/>
      <c r="D52" s="64"/>
      <c r="E52" s="64"/>
      <c r="F52" s="64"/>
      <c r="H52" s="39">
        <v>39</v>
      </c>
      <c r="I52" s="39" t="str">
        <f>'REKOD PRESTASI MURID'!B49</f>
        <v>SITI KHASNOR BINTI JAJULI</v>
      </c>
      <c r="J52" s="39" t="str">
        <f t="shared" si="4"/>
        <v>39  SITI KHASNOR BINTI JAJULI</v>
      </c>
    </row>
    <row r="53" spans="1:10" ht="33" customHeight="1">
      <c r="B53" s="64" t="s">
        <v>138</v>
      </c>
      <c r="C53" s="64"/>
      <c r="D53" s="64"/>
      <c r="E53" s="64"/>
      <c r="F53" s="65" t="s">
        <v>138</v>
      </c>
      <c r="H53" s="39">
        <v>40</v>
      </c>
      <c r="I53" s="39" t="str">
        <f>'REKOD PRESTASI MURID'!B50</f>
        <v>SUHAILA ARMANI BINTI SUHAIMI</v>
      </c>
      <c r="J53" s="39" t="str">
        <f t="shared" si="4"/>
        <v>40  SUHAILA ARMANI BINTI SUHAIMI</v>
      </c>
    </row>
    <row r="54" spans="1:10">
      <c r="B54" s="200" t="str">
        <f>'REKOD PRESTASI MURID'!$D$6</f>
        <v>CIK EWE CHOY CHOO</v>
      </c>
      <c r="C54" s="200"/>
      <c r="D54" s="200"/>
      <c r="E54" s="200"/>
      <c r="F54" s="201" t="str">
        <f>'REKOD PRESTASI MURID'!$B$75</f>
        <v>EN. ABDUL RAZAK BIN MOHD BADRI</v>
      </c>
      <c r="H54" s="39">
        <v>41</v>
      </c>
      <c r="I54" s="39" t="str">
        <f>'REKOD PRESTASI MURID'!B51</f>
        <v>SUHANA BINTI BUDIN</v>
      </c>
      <c r="J54" s="39" t="str">
        <f t="shared" si="4"/>
        <v>41  SUHANA BINTI BUDIN</v>
      </c>
    </row>
    <row r="55" spans="1:10">
      <c r="B55" s="202" t="s">
        <v>139</v>
      </c>
      <c r="C55" s="202"/>
      <c r="D55" s="202"/>
      <c r="E55" s="202"/>
      <c r="F55" s="203" t="str">
        <f>'REKOD PRESTASI MURID'!$B$76</f>
        <v>GURU BESAR</v>
      </c>
      <c r="H55" s="39">
        <v>42</v>
      </c>
      <c r="I55" s="39" t="str">
        <f>'REKOD PRESTASI MURID'!B52</f>
        <v>TAN HUEY MUI</v>
      </c>
      <c r="J55" s="39" t="str">
        <f t="shared" si="4"/>
        <v>42  TAN HUEY MUI</v>
      </c>
    </row>
    <row r="56" spans="1:10">
      <c r="B56" s="202" t="str">
        <f>'REKOD PRESTASI MURID'!$B$77</f>
        <v>SEKOLAH KEBANGSAAN PRESINT 16</v>
      </c>
      <c r="C56" s="202"/>
      <c r="D56" s="202"/>
      <c r="E56" s="202"/>
      <c r="F56" s="203" t="str">
        <f>'REKOD PRESTASI MURID'!$B$77</f>
        <v>SEKOLAH KEBANGSAAN PRESINT 16</v>
      </c>
      <c r="H56" s="39">
        <v>43</v>
      </c>
      <c r="I56" s="39" t="str">
        <f>'REKOD PRESTASI MURID'!B53</f>
        <v>WAN ALIFF EZWAN BIN SHAHRUL NIZAM</v>
      </c>
      <c r="J56" s="39" t="str">
        <f t="shared" si="4"/>
        <v>43  WAN ALIFF EZWAN BIN SHAHRUL NIZAM</v>
      </c>
    </row>
    <row r="57" spans="1:10">
      <c r="B57" s="65"/>
      <c r="C57" s="65"/>
      <c r="D57" s="65"/>
      <c r="E57" s="65"/>
      <c r="F57" s="64"/>
      <c r="H57" s="39">
        <v>44</v>
      </c>
      <c r="I57" s="39" t="str">
        <f>'REKOD PRESTASI MURID'!B54</f>
        <v>WAN ANIS BINTI WAN KHAIRUL</v>
      </c>
      <c r="J57" s="39" t="str">
        <f t="shared" si="4"/>
        <v>44  WAN ANIS BINTI WAN KHAIRUL</v>
      </c>
    </row>
    <row r="58" spans="1:10">
      <c r="B58" s="64"/>
      <c r="C58" s="64"/>
      <c r="D58" s="64"/>
      <c r="E58" s="64"/>
      <c r="F58" s="64"/>
      <c r="H58" s="39">
        <v>45</v>
      </c>
      <c r="I58" s="39" t="str">
        <f>'REKOD PRESTASI MURID'!B55</f>
        <v>mmndads</v>
      </c>
      <c r="J58" s="39" t="str">
        <f t="shared" si="4"/>
        <v>45  mmndads</v>
      </c>
    </row>
    <row r="59" spans="1:10">
      <c r="B59" s="64"/>
      <c r="C59" s="64"/>
      <c r="D59" s="64"/>
      <c r="E59" s="64"/>
      <c r="F59" s="64"/>
      <c r="H59" s="39">
        <v>46</v>
      </c>
      <c r="I59" s="39" t="str">
        <f>'REKOD PRESTASI MURID'!B56</f>
        <v>ZADUL ALI BIN RAMAN AMAN</v>
      </c>
      <c r="J59" s="39" t="str">
        <f t="shared" si="4"/>
        <v>46  ZADUL ALI BIN RAMAN AMAN</v>
      </c>
    </row>
    <row r="60" spans="1:10">
      <c r="B60" s="64"/>
      <c r="C60" s="64"/>
      <c r="D60" s="64"/>
      <c r="E60" s="64"/>
      <c r="F60" s="64"/>
      <c r="H60" s="39">
        <v>47</v>
      </c>
      <c r="I60" s="39" t="str">
        <f>'REKOD PRESTASI MURID'!B57</f>
        <v>ZAHARAH BINTI ABDUL MALEK</v>
      </c>
      <c r="J60" s="39" t="str">
        <f t="shared" si="4"/>
        <v>47  ZAHARAH BINTI ABDUL MALEK</v>
      </c>
    </row>
    <row r="61" spans="1:10">
      <c r="B61" s="64"/>
      <c r="C61" s="64"/>
      <c r="D61" s="64"/>
      <c r="E61" s="64"/>
      <c r="F61" s="64"/>
      <c r="H61" s="39">
        <v>48</v>
      </c>
      <c r="I61" s="39" t="str">
        <f>'REKOD PRESTASI MURID'!B58</f>
        <v>ZAHARI BIN ZAHARAN</v>
      </c>
      <c r="J61" s="39" t="str">
        <f t="shared" si="4"/>
        <v>48  ZAHARI BIN ZAHARAN</v>
      </c>
    </row>
    <row r="62" spans="1:10" hidden="1">
      <c r="B62" s="64"/>
      <c r="C62" s="64"/>
      <c r="D62" s="64"/>
      <c r="E62" s="64"/>
      <c r="F62" s="64"/>
      <c r="H62" s="39">
        <v>49</v>
      </c>
      <c r="I62" s="39" t="str">
        <f>'REKOD PRESTASI MURID'!B59</f>
        <v>ZAHARI DANIAL BIN KAMALUDDIN</v>
      </c>
      <c r="J62" s="39" t="str">
        <f t="shared" si="4"/>
        <v>49  ZAHARI DANIAL BIN KAMALUDDIN</v>
      </c>
    </row>
    <row r="63" spans="1:10" hidden="1">
      <c r="B63" s="64"/>
      <c r="C63" s="64"/>
      <c r="D63" s="64"/>
      <c r="E63" s="64"/>
      <c r="F63" s="64"/>
      <c r="H63" s="39">
        <v>50</v>
      </c>
      <c r="I63" s="39" t="str">
        <f>'REKOD PRESTASI MURID'!B60</f>
        <v>ZAIFUL AHMAD BIN KARIM</v>
      </c>
      <c r="J63" s="39" t="str">
        <f t="shared" si="4"/>
        <v>50  ZAIFUL AHMAD BIN KARIM</v>
      </c>
    </row>
    <row r="64" spans="1:10" hidden="1">
      <c r="B64" s="64"/>
      <c r="C64" s="64"/>
      <c r="D64" s="66"/>
      <c r="E64" s="66"/>
      <c r="F64" s="64"/>
      <c r="H64" s="39">
        <v>51</v>
      </c>
      <c r="I64" s="39" t="str">
        <f>'REKOD PRESTASI MURID'!B61</f>
        <v xml:space="preserve">ZAINAB BINTI ISMAIL </v>
      </c>
      <c r="J64" s="39" t="str">
        <f t="shared" si="4"/>
        <v xml:space="preserve">51  ZAINAB BINTI ISMAIL </v>
      </c>
    </row>
    <row r="65" spans="2:10" hidden="1">
      <c r="B65" s="64"/>
      <c r="C65" s="64"/>
      <c r="D65" s="64"/>
      <c r="E65" s="64"/>
      <c r="F65" s="64"/>
      <c r="H65" s="39">
        <v>52</v>
      </c>
      <c r="I65" s="39" t="str">
        <f>'REKOD PRESTASI MURID'!B62</f>
        <v>ZAINAL ABIDIN BIN JAMARUL</v>
      </c>
      <c r="J65" s="39" t="str">
        <f t="shared" si="4"/>
        <v>52  ZAINAL ABIDIN BIN JAMARUL</v>
      </c>
    </row>
    <row r="66" spans="2:10" hidden="1">
      <c r="B66" s="64"/>
      <c r="C66" s="64"/>
      <c r="D66" s="64"/>
      <c r="E66" s="64"/>
      <c r="F66" s="64"/>
      <c r="H66" s="39">
        <v>53</v>
      </c>
      <c r="I66" s="39" t="str">
        <f>'REKOD PRESTASI MURID'!B63</f>
        <v>ZAINUL JUMAIDI BIN ALI</v>
      </c>
      <c r="J66" s="39" t="str">
        <f t="shared" si="4"/>
        <v>53  ZAINUL JUMAIDI BIN ALI</v>
      </c>
    </row>
    <row r="67" spans="2:10" hidden="1">
      <c r="B67" s="64"/>
      <c r="C67" s="64"/>
      <c r="D67" s="64"/>
      <c r="E67" s="64"/>
      <c r="F67" s="64"/>
      <c r="H67" s="39">
        <v>54</v>
      </c>
      <c r="I67" s="39" t="str">
        <f>'REKOD PRESTASI MURID'!B64</f>
        <v>ZAIRI AIDIL BIN JAMAD</v>
      </c>
      <c r="J67" s="39" t="str">
        <f t="shared" si="4"/>
        <v>54  ZAIRI AIDIL BIN JAMAD</v>
      </c>
    </row>
    <row r="68" spans="2:10" hidden="1">
      <c r="B68" s="64"/>
      <c r="C68" s="64"/>
      <c r="D68" s="64"/>
      <c r="E68" s="64"/>
      <c r="F68" s="64"/>
      <c r="H68" s="39">
        <v>55</v>
      </c>
      <c r="I68" s="39" t="str">
        <f>'REKOD PRESTASI MURID'!B65</f>
        <v>ZAKARUDDIN BIN MUSA</v>
      </c>
      <c r="J68" s="39" t="str">
        <f t="shared" si="4"/>
        <v>55  ZAKARUDDIN BIN MUSA</v>
      </c>
    </row>
    <row r="69" spans="2:10" hidden="1">
      <c r="B69" s="64"/>
      <c r="C69" s="64"/>
      <c r="D69" s="64"/>
      <c r="E69" s="64"/>
      <c r="F69" s="64"/>
      <c r="H69" s="39">
        <v>56</v>
      </c>
      <c r="I69" s="39" t="str">
        <f>'REKOD PRESTASI MURID'!B66</f>
        <v>ZAMARUL JAMIAN BIN  MUSTAMIN</v>
      </c>
      <c r="J69" s="39" t="str">
        <f t="shared" si="4"/>
        <v>56  ZAMARUL JAMIAN BIN  MUSTAMIN</v>
      </c>
    </row>
    <row r="70" spans="2:10" hidden="1">
      <c r="B70" s="64"/>
      <c r="C70" s="64"/>
      <c r="D70" s="64"/>
      <c r="E70" s="64"/>
      <c r="F70" s="64"/>
      <c r="H70" s="39">
        <v>57</v>
      </c>
      <c r="I70" s="39" t="str">
        <f>'REKOD PRESTASI MURID'!B67</f>
        <v>ZAMRUS BIN A.RAHMAN</v>
      </c>
      <c r="J70" s="39" t="str">
        <f t="shared" si="4"/>
        <v>57  ZAMRUS BIN A.RAHMAN</v>
      </c>
    </row>
    <row r="71" spans="2:10" hidden="1">
      <c r="B71" s="64"/>
      <c r="C71" s="64"/>
      <c r="D71" s="64"/>
      <c r="E71" s="64"/>
      <c r="F71" s="64"/>
      <c r="H71" s="39">
        <v>58</v>
      </c>
      <c r="I71" s="39" t="str">
        <f>'REKOD PRESTASI MURID'!B68</f>
        <v>ZAMZAITUL QAIRUL BIN AMIN</v>
      </c>
      <c r="J71" s="39" t="str">
        <f t="shared" si="4"/>
        <v>58  ZAMZAITUL QAIRUL BIN AMIN</v>
      </c>
    </row>
    <row r="72" spans="2:10" hidden="1">
      <c r="B72" s="64"/>
      <c r="C72" s="64"/>
      <c r="D72" s="64"/>
      <c r="E72" s="64"/>
      <c r="F72" s="64"/>
      <c r="H72" s="39">
        <v>59</v>
      </c>
      <c r="I72" s="39" t="str">
        <f>'REKOD PRESTASI MURID'!B69</f>
        <v>ZAMZAMI BIN ZAIDUL AMRAN</v>
      </c>
      <c r="J72" s="39" t="str">
        <f t="shared" si="4"/>
        <v>59  ZAMZAMI BIN ZAIDUL AMRAN</v>
      </c>
    </row>
    <row r="73" spans="2:10" hidden="1">
      <c r="B73" s="64"/>
      <c r="C73" s="64"/>
      <c r="D73" s="64"/>
      <c r="E73" s="64"/>
      <c r="F73" s="64"/>
      <c r="H73" s="39">
        <v>60</v>
      </c>
      <c r="I73" s="39" t="str">
        <f>'REKOD PRESTASI MURID'!B70</f>
        <v>ZAMZURI BIN SHAMSURI</v>
      </c>
      <c r="J73" s="39" t="str">
        <f t="shared" si="4"/>
        <v>60  ZAMZURI BIN SHAMSURI</v>
      </c>
    </row>
    <row r="74" spans="2:10" hidden="1">
      <c r="B74" s="64"/>
      <c r="C74" s="64"/>
      <c r="D74" s="64"/>
      <c r="E74" s="64"/>
      <c r="F74" s="64"/>
      <c r="H74" s="68"/>
      <c r="I74" s="68"/>
      <c r="J74" s="68"/>
    </row>
    <row r="75" spans="2:10" ht="16.5" hidden="1" customHeight="1">
      <c r="B75" s="69"/>
      <c r="C75" s="69"/>
      <c r="D75" s="69"/>
      <c r="E75" s="69"/>
      <c r="F75" s="69"/>
      <c r="H75" s="68"/>
      <c r="I75" s="68"/>
      <c r="J75" s="68"/>
    </row>
    <row r="76" spans="2:10" ht="16.5" hidden="1" customHeight="1">
      <c r="H76" s="68"/>
      <c r="I76" s="68"/>
      <c r="J76" s="68"/>
    </row>
    <row r="77" spans="2:10" ht="16.5" hidden="1" customHeight="1">
      <c r="H77" s="68"/>
      <c r="I77" s="68"/>
      <c r="J77" s="68"/>
    </row>
    <row r="78" spans="2:10" ht="16.5" hidden="1" customHeight="1">
      <c r="H78" s="68"/>
      <c r="I78" s="68"/>
      <c r="J78" s="68"/>
    </row>
    <row r="79" spans="2:10"/>
    <row r="80" spans="2:10"/>
    <row r="81"/>
  </sheetData>
  <sheetProtection password="CC14" sheet="1" objects="1" scenarios="1"/>
  <mergeCells count="23">
    <mergeCell ref="C48:C51"/>
    <mergeCell ref="B1:F1"/>
    <mergeCell ref="B2:F2"/>
    <mergeCell ref="B3:F3"/>
    <mergeCell ref="B4:F4"/>
    <mergeCell ref="B13:C13"/>
    <mergeCell ref="C31:C34"/>
    <mergeCell ref="C35:C41"/>
    <mergeCell ref="E16:E17"/>
    <mergeCell ref="B16:D16"/>
    <mergeCell ref="B19:D19"/>
    <mergeCell ref="E19:F19"/>
    <mergeCell ref="B22:C22"/>
    <mergeCell ref="C23:C30"/>
    <mergeCell ref="D12:E12"/>
    <mergeCell ref="D13:E13"/>
    <mergeCell ref="H4:J4"/>
    <mergeCell ref="B8:C8"/>
    <mergeCell ref="B9:C9"/>
    <mergeCell ref="B10:C10"/>
    <mergeCell ref="B11:C11"/>
    <mergeCell ref="D8:E8"/>
    <mergeCell ref="D9:E9"/>
  </mergeCells>
  <printOptions horizontalCentered="1"/>
  <pageMargins left="0.25" right="0.25" top="0.75" bottom="0.75" header="0.3" footer="0.3"/>
  <pageSetup paperSize="9" scale="68" fitToHeight="0" orientation="portrait" blackAndWhite="1" horizontalDpi="429496729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D357"/>
  <sheetViews>
    <sheetView showGridLines="0" zoomScale="90" zoomScaleNormal="90" workbookViewId="0"/>
  </sheetViews>
  <sheetFormatPr defaultColWidth="0" defaultRowHeight="21"/>
  <cols>
    <col min="1" max="1" width="16.140625" style="149" customWidth="1"/>
    <col min="2" max="2" width="113.85546875" style="150" customWidth="1"/>
    <col min="3" max="3" width="4.85546875" style="129" customWidth="1"/>
    <col min="4" max="4" width="2.42578125" style="130" customWidth="1"/>
    <col min="5" max="16384" width="9.140625" style="130" hidden="1"/>
  </cols>
  <sheetData>
    <row r="1" spans="1:3" ht="33.75" customHeight="1">
      <c r="A1" s="127" t="s">
        <v>140</v>
      </c>
      <c r="B1" s="128"/>
    </row>
    <row r="2" spans="1:3" ht="15.75">
      <c r="A2" s="317" t="s">
        <v>151</v>
      </c>
      <c r="B2" s="131" t="s">
        <v>153</v>
      </c>
      <c r="C2" s="316"/>
    </row>
    <row r="3" spans="1:3" ht="15.75">
      <c r="A3" s="318"/>
      <c r="B3" s="132" t="s">
        <v>152</v>
      </c>
      <c r="C3" s="316"/>
    </row>
    <row r="4" spans="1:3" ht="15">
      <c r="A4" s="133">
        <v>1</v>
      </c>
      <c r="B4" s="152" t="s">
        <v>194</v>
      </c>
      <c r="C4" s="316"/>
    </row>
    <row r="5" spans="1:3" ht="15">
      <c r="A5" s="133">
        <v>2</v>
      </c>
      <c r="B5" s="152" t="s">
        <v>195</v>
      </c>
      <c r="C5" s="316"/>
    </row>
    <row r="6" spans="1:3" ht="14.45" customHeight="1">
      <c r="A6" s="133">
        <v>3</v>
      </c>
      <c r="B6" s="151" t="s">
        <v>196</v>
      </c>
      <c r="C6" s="316"/>
    </row>
    <row r="7" spans="1:3" ht="15">
      <c r="A7" s="133">
        <v>4</v>
      </c>
      <c r="B7" s="152" t="s">
        <v>197</v>
      </c>
      <c r="C7" s="316"/>
    </row>
    <row r="8" spans="1:3" ht="15">
      <c r="A8" s="133">
        <v>5</v>
      </c>
      <c r="B8" s="152" t="s">
        <v>198</v>
      </c>
      <c r="C8" s="316"/>
    </row>
    <row r="9" spans="1:3" ht="15">
      <c r="A9" s="133">
        <v>6</v>
      </c>
      <c r="B9" s="152" t="s">
        <v>199</v>
      </c>
      <c r="C9" s="316"/>
    </row>
    <row r="10" spans="1:3">
      <c r="A10" s="134"/>
      <c r="B10" s="135"/>
      <c r="C10" s="136"/>
    </row>
    <row r="11" spans="1:3" ht="15.6" customHeight="1">
      <c r="A11" s="317" t="s">
        <v>151</v>
      </c>
      <c r="B11" s="131" t="s">
        <v>154</v>
      </c>
      <c r="C11" s="316"/>
    </row>
    <row r="12" spans="1:3" ht="15.75">
      <c r="A12" s="318"/>
      <c r="B12" s="132" t="s">
        <v>152</v>
      </c>
      <c r="C12" s="316"/>
    </row>
    <row r="13" spans="1:3" ht="30">
      <c r="A13" s="133">
        <v>1</v>
      </c>
      <c r="B13" s="151" t="s">
        <v>188</v>
      </c>
      <c r="C13" s="316"/>
    </row>
    <row r="14" spans="1:3" ht="30">
      <c r="A14" s="133">
        <v>2</v>
      </c>
      <c r="B14" s="151" t="s">
        <v>189</v>
      </c>
      <c r="C14" s="316"/>
    </row>
    <row r="15" spans="1:3" ht="30">
      <c r="A15" s="133">
        <v>3</v>
      </c>
      <c r="B15" s="151" t="s">
        <v>190</v>
      </c>
      <c r="C15" s="316"/>
    </row>
    <row r="16" spans="1:3" ht="15">
      <c r="A16" s="133">
        <v>4</v>
      </c>
      <c r="B16" s="151" t="s">
        <v>191</v>
      </c>
      <c r="C16" s="316"/>
    </row>
    <row r="17" spans="1:3" ht="30">
      <c r="A17" s="133">
        <v>5</v>
      </c>
      <c r="B17" s="151" t="s">
        <v>192</v>
      </c>
      <c r="C17" s="316"/>
    </row>
    <row r="18" spans="1:3" ht="30">
      <c r="A18" s="133">
        <v>6</v>
      </c>
      <c r="B18" s="151" t="s">
        <v>193</v>
      </c>
      <c r="C18" s="316"/>
    </row>
    <row r="19" spans="1:3">
      <c r="A19" s="134"/>
      <c r="B19" s="128"/>
    </row>
    <row r="20" spans="1:3" ht="15.6" customHeight="1">
      <c r="A20" s="317" t="s">
        <v>151</v>
      </c>
      <c r="B20" s="131" t="s">
        <v>155</v>
      </c>
      <c r="C20" s="316"/>
    </row>
    <row r="21" spans="1:3" ht="15.75">
      <c r="A21" s="318"/>
      <c r="B21" s="132" t="s">
        <v>152</v>
      </c>
      <c r="C21" s="316"/>
    </row>
    <row r="22" spans="1:3" ht="15">
      <c r="A22" s="133">
        <v>1</v>
      </c>
      <c r="B22" s="152" t="s">
        <v>200</v>
      </c>
      <c r="C22" s="316"/>
    </row>
    <row r="23" spans="1:3" ht="15">
      <c r="A23" s="133">
        <v>2</v>
      </c>
      <c r="B23" s="152" t="s">
        <v>201</v>
      </c>
      <c r="C23" s="316"/>
    </row>
    <row r="24" spans="1:3" ht="15">
      <c r="A24" s="133">
        <v>3</v>
      </c>
      <c r="B24" s="152" t="s">
        <v>202</v>
      </c>
      <c r="C24" s="316"/>
    </row>
    <row r="25" spans="1:3" ht="15">
      <c r="A25" s="133">
        <v>4</v>
      </c>
      <c r="B25" s="152" t="s">
        <v>203</v>
      </c>
      <c r="C25" s="316"/>
    </row>
    <row r="26" spans="1:3" ht="15">
      <c r="A26" s="133">
        <v>5</v>
      </c>
      <c r="B26" s="152" t="s">
        <v>204</v>
      </c>
      <c r="C26" s="316"/>
    </row>
    <row r="27" spans="1:3" ht="15">
      <c r="A27" s="133">
        <v>6</v>
      </c>
      <c r="B27" s="152" t="s">
        <v>205</v>
      </c>
      <c r="C27" s="316"/>
    </row>
    <row r="28" spans="1:3">
      <c r="A28" s="137"/>
      <c r="B28" s="138"/>
      <c r="C28" s="139"/>
    </row>
    <row r="29" spans="1:3" ht="15.6" customHeight="1">
      <c r="A29" s="317" t="s">
        <v>151</v>
      </c>
      <c r="B29" s="131" t="s">
        <v>156</v>
      </c>
      <c r="C29" s="316"/>
    </row>
    <row r="30" spans="1:3" ht="15.75">
      <c r="A30" s="318"/>
      <c r="B30" s="132" t="s">
        <v>152</v>
      </c>
      <c r="C30" s="316"/>
    </row>
    <row r="31" spans="1:3" ht="15">
      <c r="A31" s="133">
        <v>1</v>
      </c>
      <c r="B31" s="152" t="s">
        <v>340</v>
      </c>
      <c r="C31" s="316"/>
    </row>
    <row r="32" spans="1:3" ht="15">
      <c r="A32" s="133">
        <v>2</v>
      </c>
      <c r="B32" s="152" t="s">
        <v>341</v>
      </c>
      <c r="C32" s="316"/>
    </row>
    <row r="33" spans="1:3" ht="15">
      <c r="A33" s="133">
        <v>3</v>
      </c>
      <c r="B33" s="152" t="s">
        <v>342</v>
      </c>
      <c r="C33" s="316"/>
    </row>
    <row r="34" spans="1:3" ht="15">
      <c r="A34" s="133">
        <v>4</v>
      </c>
      <c r="B34" s="152" t="s">
        <v>343</v>
      </c>
      <c r="C34" s="316"/>
    </row>
    <row r="35" spans="1:3" ht="15">
      <c r="A35" s="133">
        <v>5</v>
      </c>
      <c r="B35" s="152" t="s">
        <v>344</v>
      </c>
      <c r="C35" s="316"/>
    </row>
    <row r="36" spans="1:3" ht="15">
      <c r="A36" s="133">
        <v>6</v>
      </c>
      <c r="B36" s="152" t="s">
        <v>345</v>
      </c>
      <c r="C36" s="316"/>
    </row>
    <row r="37" spans="1:3">
      <c r="A37" s="137"/>
      <c r="B37" s="138"/>
      <c r="C37" s="136"/>
    </row>
    <row r="38" spans="1:3" ht="15.6" customHeight="1">
      <c r="A38" s="317" t="s">
        <v>151</v>
      </c>
      <c r="B38" s="131" t="s">
        <v>157</v>
      </c>
      <c r="C38" s="316"/>
    </row>
    <row r="39" spans="1:3" ht="15.75">
      <c r="A39" s="318"/>
      <c r="B39" s="132" t="s">
        <v>152</v>
      </c>
      <c r="C39" s="316"/>
    </row>
    <row r="40" spans="1:3" ht="15.75">
      <c r="A40" s="133">
        <v>1</v>
      </c>
      <c r="B40" s="125" t="s">
        <v>182</v>
      </c>
      <c r="C40" s="316"/>
    </row>
    <row r="41" spans="1:3" ht="15.75">
      <c r="A41" s="133">
        <v>2</v>
      </c>
      <c r="B41" s="125" t="s">
        <v>183</v>
      </c>
      <c r="C41" s="316"/>
    </row>
    <row r="42" spans="1:3" ht="15.75">
      <c r="A42" s="133">
        <v>3</v>
      </c>
      <c r="B42" s="125" t="s">
        <v>184</v>
      </c>
      <c r="C42" s="316"/>
    </row>
    <row r="43" spans="1:3" ht="15.75">
      <c r="A43" s="133">
        <v>4</v>
      </c>
      <c r="B43" s="125" t="s">
        <v>185</v>
      </c>
      <c r="C43" s="316"/>
    </row>
    <row r="44" spans="1:3" ht="15.75">
      <c r="A44" s="133">
        <v>5</v>
      </c>
      <c r="B44" s="125" t="s">
        <v>186</v>
      </c>
      <c r="C44" s="316"/>
    </row>
    <row r="45" spans="1:3" ht="15.75">
      <c r="A45" s="133">
        <v>6</v>
      </c>
      <c r="B45" s="125" t="s">
        <v>187</v>
      </c>
      <c r="C45" s="316"/>
    </row>
    <row r="46" spans="1:3">
      <c r="A46" s="134"/>
      <c r="B46" s="128"/>
    </row>
    <row r="47" spans="1:3">
      <c r="A47" s="317" t="s">
        <v>151</v>
      </c>
      <c r="B47" s="131" t="s">
        <v>158</v>
      </c>
    </row>
    <row r="48" spans="1:3">
      <c r="A48" s="318"/>
      <c r="B48" s="132" t="s">
        <v>152</v>
      </c>
    </row>
    <row r="49" spans="1:2" ht="14.45" customHeight="1">
      <c r="A49" s="133">
        <v>1</v>
      </c>
      <c r="B49" s="152" t="s">
        <v>206</v>
      </c>
    </row>
    <row r="50" spans="1:2" ht="14.45" customHeight="1">
      <c r="A50" s="133">
        <v>2</v>
      </c>
      <c r="B50" s="152" t="s">
        <v>207</v>
      </c>
    </row>
    <row r="51" spans="1:2" ht="14.45" customHeight="1">
      <c r="A51" s="133">
        <v>3</v>
      </c>
      <c r="B51" s="152" t="s">
        <v>208</v>
      </c>
    </row>
    <row r="52" spans="1:2" ht="14.45" customHeight="1">
      <c r="A52" s="133">
        <v>4</v>
      </c>
      <c r="B52" s="152" t="s">
        <v>209</v>
      </c>
    </row>
    <row r="53" spans="1:2" ht="14.45" customHeight="1">
      <c r="A53" s="133">
        <v>5</v>
      </c>
      <c r="B53" s="152" t="s">
        <v>206</v>
      </c>
    </row>
    <row r="54" spans="1:2" ht="14.45" customHeight="1">
      <c r="A54" s="133">
        <v>6</v>
      </c>
      <c r="B54" s="152" t="s">
        <v>206</v>
      </c>
    </row>
    <row r="55" spans="1:2">
      <c r="A55" s="134"/>
      <c r="B55" s="128"/>
    </row>
    <row r="56" spans="1:2">
      <c r="A56" s="317" t="s">
        <v>151</v>
      </c>
      <c r="B56" s="131" t="s">
        <v>159</v>
      </c>
    </row>
    <row r="57" spans="1:2">
      <c r="A57" s="318"/>
      <c r="B57" s="132" t="s">
        <v>152</v>
      </c>
    </row>
    <row r="58" spans="1:2" ht="34.15" customHeight="1">
      <c r="A58" s="133">
        <v>1</v>
      </c>
      <c r="B58" s="153" t="s">
        <v>210</v>
      </c>
    </row>
    <row r="59" spans="1:2" ht="34.15" customHeight="1">
      <c r="A59" s="133">
        <v>2</v>
      </c>
      <c r="B59" s="153" t="s">
        <v>211</v>
      </c>
    </row>
    <row r="60" spans="1:2" ht="34.15" customHeight="1">
      <c r="A60" s="133">
        <v>3</v>
      </c>
      <c r="B60" s="153" t="s">
        <v>212</v>
      </c>
    </row>
    <row r="61" spans="1:2" ht="34.15" customHeight="1">
      <c r="A61" s="133">
        <v>4</v>
      </c>
      <c r="B61" s="153" t="s">
        <v>213</v>
      </c>
    </row>
    <row r="62" spans="1:2" ht="34.15" customHeight="1">
      <c r="A62" s="133">
        <v>5</v>
      </c>
      <c r="B62" s="153" t="s">
        <v>214</v>
      </c>
    </row>
    <row r="63" spans="1:2" ht="34.15" customHeight="1">
      <c r="A63" s="133">
        <v>6</v>
      </c>
      <c r="B63" s="153" t="s">
        <v>215</v>
      </c>
    </row>
    <row r="64" spans="1:2" ht="34.15" customHeight="1">
      <c r="A64" s="137"/>
      <c r="B64" s="140"/>
    </row>
    <row r="65" spans="1:3" ht="20.45" customHeight="1">
      <c r="A65" s="317" t="s">
        <v>151</v>
      </c>
      <c r="B65" s="162" t="s">
        <v>324</v>
      </c>
    </row>
    <row r="66" spans="1:3" ht="20.45" customHeight="1">
      <c r="A66" s="318"/>
      <c r="B66" s="132" t="s">
        <v>152</v>
      </c>
    </row>
    <row r="67" spans="1:3" ht="84" customHeight="1">
      <c r="A67" s="133">
        <v>1</v>
      </c>
      <c r="B67" s="153" t="s">
        <v>161</v>
      </c>
    </row>
    <row r="68" spans="1:3" ht="84" customHeight="1">
      <c r="A68" s="133">
        <v>2</v>
      </c>
      <c r="B68" s="153" t="s">
        <v>162</v>
      </c>
    </row>
    <row r="69" spans="1:3" ht="84" customHeight="1">
      <c r="A69" s="133">
        <v>3</v>
      </c>
      <c r="B69" s="153" t="s">
        <v>163</v>
      </c>
    </row>
    <row r="70" spans="1:3" ht="84" customHeight="1">
      <c r="A70" s="133">
        <v>4</v>
      </c>
      <c r="B70" s="153" t="s">
        <v>164</v>
      </c>
    </row>
    <row r="71" spans="1:3" ht="84" customHeight="1">
      <c r="A71" s="141">
        <v>5</v>
      </c>
      <c r="B71" s="153" t="s">
        <v>165</v>
      </c>
    </row>
    <row r="72" spans="1:3" ht="84" customHeight="1">
      <c r="A72" s="141">
        <v>6</v>
      </c>
      <c r="B72" s="153" t="s">
        <v>166</v>
      </c>
    </row>
    <row r="73" spans="1:3">
      <c r="A73" s="137"/>
      <c r="B73" s="140"/>
    </row>
    <row r="74" spans="1:3" ht="15.6" customHeight="1">
      <c r="A74" s="317" t="s">
        <v>151</v>
      </c>
      <c r="B74" s="131" t="s">
        <v>172</v>
      </c>
      <c r="C74" s="316"/>
    </row>
    <row r="75" spans="1:3" ht="15.75">
      <c r="A75" s="318"/>
      <c r="B75" s="132" t="s">
        <v>152</v>
      </c>
      <c r="C75" s="316"/>
    </row>
    <row r="76" spans="1:3" ht="46.5" customHeight="1">
      <c r="A76" s="133">
        <v>1</v>
      </c>
      <c r="B76" s="154" t="s">
        <v>216</v>
      </c>
      <c r="C76" s="316"/>
    </row>
    <row r="77" spans="1:3" ht="46.5" customHeight="1">
      <c r="A77" s="133">
        <v>2</v>
      </c>
      <c r="B77" s="154" t="s">
        <v>217</v>
      </c>
      <c r="C77" s="316"/>
    </row>
    <row r="78" spans="1:3" ht="46.5" customHeight="1">
      <c r="A78" s="133">
        <v>3</v>
      </c>
      <c r="B78" s="154" t="s">
        <v>218</v>
      </c>
      <c r="C78" s="316"/>
    </row>
    <row r="79" spans="1:3" ht="46.5" customHeight="1">
      <c r="A79" s="133">
        <v>4</v>
      </c>
      <c r="B79" s="154" t="s">
        <v>219</v>
      </c>
      <c r="C79" s="316"/>
    </row>
    <row r="80" spans="1:3" ht="46.5" customHeight="1">
      <c r="A80" s="133">
        <v>5</v>
      </c>
      <c r="B80" s="154" t="s">
        <v>220</v>
      </c>
      <c r="C80" s="316"/>
    </row>
    <row r="81" spans="1:3" ht="46.5" customHeight="1">
      <c r="A81" s="133">
        <v>6</v>
      </c>
      <c r="B81" s="154" t="s">
        <v>221</v>
      </c>
      <c r="C81" s="316"/>
    </row>
    <row r="82" spans="1:3">
      <c r="A82" s="137"/>
      <c r="B82" s="135"/>
      <c r="C82" s="139"/>
    </row>
    <row r="83" spans="1:3" ht="15.6" customHeight="1">
      <c r="A83" s="317" t="s">
        <v>151</v>
      </c>
      <c r="B83" s="131" t="s">
        <v>170</v>
      </c>
      <c r="C83" s="316"/>
    </row>
    <row r="84" spans="1:3" ht="15.75">
      <c r="A84" s="318"/>
      <c r="B84" s="132" t="s">
        <v>152</v>
      </c>
      <c r="C84" s="316"/>
    </row>
    <row r="85" spans="1:3" ht="14.45" customHeight="1">
      <c r="A85" s="133">
        <v>1</v>
      </c>
      <c r="B85" s="154" t="s">
        <v>346</v>
      </c>
      <c r="C85" s="316"/>
    </row>
    <row r="86" spans="1:3" ht="14.45" customHeight="1">
      <c r="A86" s="133">
        <v>2</v>
      </c>
      <c r="B86" s="154" t="s">
        <v>347</v>
      </c>
      <c r="C86" s="316"/>
    </row>
    <row r="87" spans="1:3" ht="14.45" customHeight="1">
      <c r="A87" s="133">
        <v>3</v>
      </c>
      <c r="B87" s="154" t="s">
        <v>348</v>
      </c>
      <c r="C87" s="316"/>
    </row>
    <row r="88" spans="1:3" ht="14.45" customHeight="1">
      <c r="A88" s="133">
        <v>4</v>
      </c>
      <c r="B88" s="154" t="s">
        <v>349</v>
      </c>
      <c r="C88" s="316"/>
    </row>
    <row r="89" spans="1:3" ht="14.45" customHeight="1">
      <c r="A89" s="133">
        <v>5</v>
      </c>
      <c r="B89" s="154" t="s">
        <v>350</v>
      </c>
      <c r="C89" s="316"/>
    </row>
    <row r="90" spans="1:3" ht="14.45" customHeight="1">
      <c r="A90" s="133">
        <v>6</v>
      </c>
      <c r="B90" s="154" t="s">
        <v>351</v>
      </c>
      <c r="C90" s="316"/>
    </row>
    <row r="91" spans="1:3">
      <c r="A91" s="137"/>
      <c r="B91" s="135"/>
      <c r="C91" s="139"/>
    </row>
    <row r="92" spans="1:3" ht="15.6" customHeight="1">
      <c r="A92" s="317" t="s">
        <v>151</v>
      </c>
      <c r="B92" s="131" t="s">
        <v>171</v>
      </c>
      <c r="C92" s="316"/>
    </row>
    <row r="93" spans="1:3" ht="15.75">
      <c r="A93" s="318"/>
      <c r="B93" s="132" t="s">
        <v>152</v>
      </c>
      <c r="C93" s="316"/>
    </row>
    <row r="94" spans="1:3" ht="15">
      <c r="A94" s="133">
        <v>1</v>
      </c>
      <c r="B94" s="152" t="s">
        <v>289</v>
      </c>
      <c r="C94" s="316"/>
    </row>
    <row r="95" spans="1:3" ht="15">
      <c r="A95" s="133">
        <v>2</v>
      </c>
      <c r="B95" s="152" t="s">
        <v>288</v>
      </c>
      <c r="C95" s="316"/>
    </row>
    <row r="96" spans="1:3" ht="15">
      <c r="A96" s="133">
        <v>3</v>
      </c>
      <c r="B96" s="152" t="s">
        <v>287</v>
      </c>
      <c r="C96" s="316"/>
    </row>
    <row r="97" spans="1:4" ht="15">
      <c r="A97" s="133">
        <v>4</v>
      </c>
      <c r="B97" s="152" t="s">
        <v>285</v>
      </c>
      <c r="C97" s="316"/>
    </row>
    <row r="98" spans="1:4" ht="15">
      <c r="A98" s="133">
        <v>5</v>
      </c>
      <c r="B98" s="152" t="s">
        <v>286</v>
      </c>
      <c r="C98" s="316"/>
    </row>
    <row r="99" spans="1:4" ht="15">
      <c r="A99" s="133">
        <v>6</v>
      </c>
      <c r="B99" s="152" t="s">
        <v>284</v>
      </c>
      <c r="C99" s="316"/>
    </row>
    <row r="100" spans="1:4">
      <c r="A100" s="137"/>
      <c r="B100" s="142"/>
      <c r="C100" s="139"/>
    </row>
    <row r="101" spans="1:4">
      <c r="A101" s="317" t="s">
        <v>151</v>
      </c>
      <c r="B101" s="162" t="s">
        <v>174</v>
      </c>
      <c r="C101" s="139"/>
    </row>
    <row r="102" spans="1:4">
      <c r="A102" s="318"/>
      <c r="B102" s="132" t="s">
        <v>152</v>
      </c>
      <c r="C102" s="139"/>
    </row>
    <row r="103" spans="1:4" ht="60">
      <c r="A103" s="133">
        <v>1</v>
      </c>
      <c r="B103" s="154" t="s">
        <v>283</v>
      </c>
      <c r="C103" s="139"/>
    </row>
    <row r="104" spans="1:4" ht="60">
      <c r="A104" s="133">
        <v>2</v>
      </c>
      <c r="B104" s="154" t="s">
        <v>290</v>
      </c>
      <c r="C104" s="139"/>
    </row>
    <row r="105" spans="1:4" ht="60">
      <c r="A105" s="133">
        <v>3</v>
      </c>
      <c r="B105" s="154" t="s">
        <v>291</v>
      </c>
      <c r="C105" s="139"/>
    </row>
    <row r="106" spans="1:4" ht="60">
      <c r="A106" s="133">
        <v>4</v>
      </c>
      <c r="B106" s="154" t="s">
        <v>292</v>
      </c>
      <c r="C106" s="139"/>
    </row>
    <row r="107" spans="1:4" ht="63">
      <c r="A107" s="133">
        <v>5</v>
      </c>
      <c r="B107" s="126" t="s">
        <v>293</v>
      </c>
      <c r="C107" s="139"/>
    </row>
    <row r="108" spans="1:4" ht="60">
      <c r="A108" s="141">
        <v>6</v>
      </c>
      <c r="B108" s="154" t="s">
        <v>294</v>
      </c>
      <c r="C108" s="136"/>
    </row>
    <row r="109" spans="1:4">
      <c r="A109" s="137"/>
      <c r="B109" s="135"/>
      <c r="C109" s="136"/>
      <c r="D109" s="143"/>
    </row>
    <row r="110" spans="1:4" ht="15.6" customHeight="1">
      <c r="A110" s="319" t="s">
        <v>151</v>
      </c>
      <c r="B110" s="131" t="s">
        <v>175</v>
      </c>
      <c r="C110" s="316"/>
    </row>
    <row r="111" spans="1:4" ht="15.75">
      <c r="A111" s="319"/>
      <c r="B111" s="132" t="s">
        <v>152</v>
      </c>
      <c r="C111" s="316"/>
    </row>
    <row r="112" spans="1:4" ht="45">
      <c r="A112" s="133">
        <v>1</v>
      </c>
      <c r="B112" s="154" t="s">
        <v>222</v>
      </c>
      <c r="C112" s="316"/>
    </row>
    <row r="113" spans="1:3" ht="45">
      <c r="A113" s="133">
        <v>2</v>
      </c>
      <c r="B113" s="154" t="s">
        <v>223</v>
      </c>
      <c r="C113" s="316"/>
    </row>
    <row r="114" spans="1:3" ht="45">
      <c r="A114" s="133">
        <v>3</v>
      </c>
      <c r="B114" s="154" t="s">
        <v>224</v>
      </c>
      <c r="C114" s="316"/>
    </row>
    <row r="115" spans="1:3" ht="45">
      <c r="A115" s="133">
        <v>4</v>
      </c>
      <c r="B115" s="154" t="s">
        <v>225</v>
      </c>
      <c r="C115" s="316"/>
    </row>
    <row r="116" spans="1:3" ht="45">
      <c r="A116" s="133">
        <v>5</v>
      </c>
      <c r="B116" s="154" t="s">
        <v>226</v>
      </c>
      <c r="C116" s="316"/>
    </row>
    <row r="117" spans="1:3" ht="45">
      <c r="A117" s="133">
        <v>6</v>
      </c>
      <c r="B117" s="154" t="s">
        <v>227</v>
      </c>
      <c r="C117" s="316"/>
    </row>
    <row r="118" spans="1:3">
      <c r="A118" s="134"/>
      <c r="B118" s="128"/>
    </row>
    <row r="119" spans="1:3" ht="15.6" customHeight="1">
      <c r="A119" s="319" t="s">
        <v>151</v>
      </c>
      <c r="B119" s="131" t="s">
        <v>176</v>
      </c>
      <c r="C119" s="316"/>
    </row>
    <row r="120" spans="1:3" ht="15.75">
      <c r="A120" s="319"/>
      <c r="B120" s="132" t="s">
        <v>152</v>
      </c>
      <c r="C120" s="316"/>
    </row>
    <row r="121" spans="1:3" ht="45">
      <c r="A121" s="133">
        <v>1</v>
      </c>
      <c r="B121" s="154" t="s">
        <v>228</v>
      </c>
      <c r="C121" s="316"/>
    </row>
    <row r="122" spans="1:3" ht="45">
      <c r="A122" s="133">
        <v>2</v>
      </c>
      <c r="B122" s="154" t="s">
        <v>229</v>
      </c>
      <c r="C122" s="316"/>
    </row>
    <row r="123" spans="1:3" ht="45">
      <c r="A123" s="133">
        <v>3</v>
      </c>
      <c r="B123" s="154" t="s">
        <v>230</v>
      </c>
      <c r="C123" s="316"/>
    </row>
    <row r="124" spans="1:3" ht="45">
      <c r="A124" s="133">
        <v>4</v>
      </c>
      <c r="B124" s="154" t="s">
        <v>231</v>
      </c>
      <c r="C124" s="316"/>
    </row>
    <row r="125" spans="1:3" ht="45">
      <c r="A125" s="133">
        <v>5</v>
      </c>
      <c r="B125" s="154" t="s">
        <v>232</v>
      </c>
      <c r="C125" s="316"/>
    </row>
    <row r="126" spans="1:3" ht="45">
      <c r="A126" s="133">
        <v>6</v>
      </c>
      <c r="B126" s="154" t="s">
        <v>233</v>
      </c>
      <c r="C126" s="316"/>
    </row>
    <row r="127" spans="1:3">
      <c r="A127" s="137"/>
      <c r="B127" s="135"/>
    </row>
    <row r="128" spans="1:3" ht="15.6" customHeight="1">
      <c r="A128" s="319" t="s">
        <v>151</v>
      </c>
      <c r="B128" s="131" t="s">
        <v>177</v>
      </c>
      <c r="C128" s="316"/>
    </row>
    <row r="129" spans="1:3" ht="15.75">
      <c r="A129" s="319"/>
      <c r="B129" s="132" t="s">
        <v>152</v>
      </c>
      <c r="C129" s="316"/>
    </row>
    <row r="130" spans="1:3" ht="15">
      <c r="A130" s="133">
        <v>1</v>
      </c>
      <c r="B130" s="152" t="s">
        <v>234</v>
      </c>
      <c r="C130" s="316"/>
    </row>
    <row r="131" spans="1:3" ht="15">
      <c r="A131" s="133">
        <v>2</v>
      </c>
      <c r="B131" s="152" t="s">
        <v>235</v>
      </c>
      <c r="C131" s="316"/>
    </row>
    <row r="132" spans="1:3" ht="15">
      <c r="A132" s="133">
        <v>3</v>
      </c>
      <c r="B132" s="152" t="s">
        <v>236</v>
      </c>
      <c r="C132" s="316"/>
    </row>
    <row r="133" spans="1:3" ht="15">
      <c r="A133" s="133">
        <v>4</v>
      </c>
      <c r="B133" s="152" t="s">
        <v>237</v>
      </c>
      <c r="C133" s="316"/>
    </row>
    <row r="134" spans="1:3" ht="15">
      <c r="A134" s="133">
        <v>5</v>
      </c>
      <c r="B134" s="152" t="s">
        <v>238</v>
      </c>
      <c r="C134" s="316"/>
    </row>
    <row r="135" spans="1:3" ht="15">
      <c r="A135" s="133">
        <v>6</v>
      </c>
      <c r="B135" s="152" t="s">
        <v>239</v>
      </c>
      <c r="C135" s="316"/>
    </row>
    <row r="136" spans="1:3">
      <c r="A136" s="137"/>
      <c r="B136" s="135"/>
      <c r="C136" s="139"/>
    </row>
    <row r="137" spans="1:3" ht="15.6" customHeight="1">
      <c r="A137" s="319" t="s">
        <v>151</v>
      </c>
      <c r="B137" s="131" t="s">
        <v>178</v>
      </c>
      <c r="C137" s="316"/>
    </row>
    <row r="138" spans="1:3" ht="15.75">
      <c r="A138" s="319"/>
      <c r="B138" s="132" t="s">
        <v>152</v>
      </c>
      <c r="C138" s="316"/>
    </row>
    <row r="139" spans="1:3" ht="28.9" customHeight="1">
      <c r="A139" s="133">
        <v>1</v>
      </c>
      <c r="B139" s="153" t="s">
        <v>240</v>
      </c>
      <c r="C139" s="316"/>
    </row>
    <row r="140" spans="1:3" ht="28.9" customHeight="1">
      <c r="A140" s="133">
        <v>2</v>
      </c>
      <c r="B140" s="153" t="s">
        <v>241</v>
      </c>
      <c r="C140" s="316"/>
    </row>
    <row r="141" spans="1:3" ht="28.9" customHeight="1">
      <c r="A141" s="133">
        <v>3</v>
      </c>
      <c r="B141" s="153" t="s">
        <v>242</v>
      </c>
      <c r="C141" s="316"/>
    </row>
    <row r="142" spans="1:3" ht="28.9" customHeight="1">
      <c r="A142" s="133">
        <v>4</v>
      </c>
      <c r="B142" s="153" t="s">
        <v>243</v>
      </c>
      <c r="C142" s="316"/>
    </row>
    <row r="143" spans="1:3" ht="28.9" customHeight="1">
      <c r="A143" s="133">
        <v>5</v>
      </c>
      <c r="B143" s="153" t="s">
        <v>244</v>
      </c>
      <c r="C143" s="316"/>
    </row>
    <row r="144" spans="1:3" ht="28.9" customHeight="1">
      <c r="A144" s="133">
        <v>6</v>
      </c>
      <c r="B144" s="153" t="s">
        <v>245</v>
      </c>
      <c r="C144" s="316"/>
    </row>
    <row r="145" spans="1:3">
      <c r="A145" s="134"/>
      <c r="B145" s="135"/>
    </row>
    <row r="146" spans="1:3" ht="15.6" customHeight="1">
      <c r="A146" s="319" t="s">
        <v>151</v>
      </c>
      <c r="B146" s="131" t="s">
        <v>180</v>
      </c>
      <c r="C146" s="316"/>
    </row>
    <row r="147" spans="1:3" ht="15.75">
      <c r="A147" s="319"/>
      <c r="B147" s="132" t="s">
        <v>152</v>
      </c>
      <c r="C147" s="316"/>
    </row>
    <row r="148" spans="1:3" ht="15">
      <c r="A148" s="133">
        <v>1</v>
      </c>
      <c r="B148" s="155" t="s">
        <v>246</v>
      </c>
      <c r="C148" s="316"/>
    </row>
    <row r="149" spans="1:3" ht="15">
      <c r="A149" s="133">
        <v>2</v>
      </c>
      <c r="B149" s="155" t="s">
        <v>247</v>
      </c>
      <c r="C149" s="316"/>
    </row>
    <row r="150" spans="1:3" ht="15">
      <c r="A150" s="133">
        <v>3</v>
      </c>
      <c r="B150" s="155" t="s">
        <v>248</v>
      </c>
      <c r="C150" s="316"/>
    </row>
    <row r="151" spans="1:3" ht="15">
      <c r="A151" s="133">
        <v>4</v>
      </c>
      <c r="B151" s="155" t="s">
        <v>249</v>
      </c>
      <c r="C151" s="316"/>
    </row>
    <row r="152" spans="1:3" ht="15">
      <c r="A152" s="133">
        <v>5</v>
      </c>
      <c r="B152" s="155" t="s">
        <v>250</v>
      </c>
      <c r="C152" s="316"/>
    </row>
    <row r="153" spans="1:3" ht="15">
      <c r="A153" s="133">
        <v>6</v>
      </c>
      <c r="B153" s="155" t="s">
        <v>251</v>
      </c>
      <c r="C153" s="316"/>
    </row>
    <row r="154" spans="1:3" ht="19.899999999999999" customHeight="1">
      <c r="A154" s="137"/>
      <c r="B154" s="135"/>
      <c r="C154" s="139"/>
    </row>
    <row r="155" spans="1:3" ht="15.6" customHeight="1">
      <c r="A155" s="319" t="s">
        <v>151</v>
      </c>
      <c r="B155" s="131" t="s">
        <v>252</v>
      </c>
    </row>
    <row r="156" spans="1:3" ht="15.6" customHeight="1">
      <c r="A156" s="319"/>
      <c r="B156" s="132" t="s">
        <v>152</v>
      </c>
    </row>
    <row r="157" spans="1:3">
      <c r="A157" s="133">
        <v>1</v>
      </c>
      <c r="B157" s="155" t="s">
        <v>253</v>
      </c>
    </row>
    <row r="158" spans="1:3">
      <c r="A158" s="133">
        <v>2</v>
      </c>
      <c r="B158" s="155" t="s">
        <v>254</v>
      </c>
    </row>
    <row r="159" spans="1:3">
      <c r="A159" s="133">
        <v>3</v>
      </c>
      <c r="B159" s="155" t="s">
        <v>255</v>
      </c>
    </row>
    <row r="160" spans="1:3">
      <c r="A160" s="133">
        <v>4</v>
      </c>
      <c r="B160" s="155" t="s">
        <v>256</v>
      </c>
    </row>
    <row r="161" spans="1:2">
      <c r="A161" s="133">
        <v>5</v>
      </c>
      <c r="B161" s="155" t="s">
        <v>257</v>
      </c>
    </row>
    <row r="162" spans="1:2">
      <c r="A162" s="133">
        <v>6</v>
      </c>
      <c r="B162" s="155" t="s">
        <v>258</v>
      </c>
    </row>
    <row r="163" spans="1:2">
      <c r="A163" s="134"/>
      <c r="B163" s="128"/>
    </row>
    <row r="164" spans="1:2" ht="15.6" customHeight="1">
      <c r="A164" s="320" t="s">
        <v>151</v>
      </c>
      <c r="B164" s="162" t="s">
        <v>181</v>
      </c>
    </row>
    <row r="165" spans="1:2" ht="15.6" customHeight="1">
      <c r="A165" s="321"/>
      <c r="B165" s="132" t="s">
        <v>152</v>
      </c>
    </row>
    <row r="166" spans="1:2" ht="60" customHeight="1">
      <c r="A166" s="133">
        <v>1</v>
      </c>
      <c r="B166" s="154" t="s">
        <v>298</v>
      </c>
    </row>
    <row r="167" spans="1:2" ht="60" customHeight="1">
      <c r="A167" s="133">
        <v>2</v>
      </c>
      <c r="B167" s="154" t="s">
        <v>295</v>
      </c>
    </row>
    <row r="168" spans="1:2" ht="60" customHeight="1">
      <c r="A168" s="133">
        <v>3</v>
      </c>
      <c r="B168" s="154" t="s">
        <v>296</v>
      </c>
    </row>
    <row r="169" spans="1:2" ht="60" customHeight="1">
      <c r="A169" s="133">
        <v>4</v>
      </c>
      <c r="B169" s="154" t="s">
        <v>297</v>
      </c>
    </row>
    <row r="170" spans="1:2" ht="60" customHeight="1">
      <c r="A170" s="133">
        <v>5</v>
      </c>
      <c r="B170" s="154" t="s">
        <v>299</v>
      </c>
    </row>
    <row r="171" spans="1:2" ht="60" customHeight="1">
      <c r="A171" s="133">
        <v>6</v>
      </c>
      <c r="B171" s="154" t="s">
        <v>300</v>
      </c>
    </row>
    <row r="172" spans="1:2">
      <c r="A172" s="134"/>
      <c r="B172" s="128"/>
    </row>
    <row r="173" spans="1:2" ht="15" customHeight="1">
      <c r="A173" s="320" t="s">
        <v>151</v>
      </c>
      <c r="B173" s="131" t="s">
        <v>266</v>
      </c>
    </row>
    <row r="174" spans="1:2" ht="15" customHeight="1">
      <c r="A174" s="321"/>
      <c r="B174" s="132" t="s">
        <v>152</v>
      </c>
    </row>
    <row r="175" spans="1:2" ht="45">
      <c r="A175" s="133">
        <v>1</v>
      </c>
      <c r="B175" s="154" t="s">
        <v>270</v>
      </c>
    </row>
    <row r="176" spans="1:2" ht="30">
      <c r="A176" s="133">
        <v>2</v>
      </c>
      <c r="B176" s="154" t="s">
        <v>271</v>
      </c>
    </row>
    <row r="177" spans="1:2" ht="45">
      <c r="A177" s="133">
        <v>3</v>
      </c>
      <c r="B177" s="154" t="s">
        <v>272</v>
      </c>
    </row>
    <row r="178" spans="1:2" ht="30">
      <c r="A178" s="133">
        <v>4</v>
      </c>
      <c r="B178" s="154" t="s">
        <v>273</v>
      </c>
    </row>
    <row r="179" spans="1:2" ht="30">
      <c r="A179" s="133">
        <v>5</v>
      </c>
      <c r="B179" s="154" t="s">
        <v>274</v>
      </c>
    </row>
    <row r="180" spans="1:2" ht="30">
      <c r="A180" s="133">
        <v>6</v>
      </c>
      <c r="B180" s="154" t="s">
        <v>275</v>
      </c>
    </row>
    <row r="181" spans="1:2">
      <c r="A181" s="134"/>
      <c r="B181" s="128"/>
    </row>
    <row r="182" spans="1:2" ht="15" customHeight="1">
      <c r="A182" s="320" t="s">
        <v>151</v>
      </c>
      <c r="B182" s="131" t="s">
        <v>267</v>
      </c>
    </row>
    <row r="183" spans="1:2" ht="15" customHeight="1">
      <c r="A183" s="321"/>
      <c r="B183" s="132" t="s">
        <v>152</v>
      </c>
    </row>
    <row r="184" spans="1:2" ht="14.45" customHeight="1">
      <c r="A184" s="133">
        <v>1</v>
      </c>
      <c r="B184" s="155" t="s">
        <v>276</v>
      </c>
    </row>
    <row r="185" spans="1:2" ht="14.45" customHeight="1">
      <c r="A185" s="133">
        <v>2</v>
      </c>
      <c r="B185" s="155" t="s">
        <v>277</v>
      </c>
    </row>
    <row r="186" spans="1:2" ht="14.45" customHeight="1">
      <c r="A186" s="133">
        <v>3</v>
      </c>
      <c r="B186" s="155" t="s">
        <v>279</v>
      </c>
    </row>
    <row r="187" spans="1:2" ht="14.45" customHeight="1">
      <c r="A187" s="133">
        <v>4</v>
      </c>
      <c r="B187" s="155" t="s">
        <v>280</v>
      </c>
    </row>
    <row r="188" spans="1:2" ht="14.45" customHeight="1">
      <c r="A188" s="133">
        <v>5</v>
      </c>
      <c r="B188" s="155" t="s">
        <v>278</v>
      </c>
    </row>
    <row r="189" spans="1:2" ht="14.45" customHeight="1">
      <c r="A189" s="133">
        <v>6</v>
      </c>
      <c r="B189" s="155" t="s">
        <v>281</v>
      </c>
    </row>
    <row r="190" spans="1:2">
      <c r="A190" s="134"/>
      <c r="B190" s="128"/>
    </row>
    <row r="191" spans="1:2" ht="15" customHeight="1">
      <c r="A191" s="320" t="s">
        <v>151</v>
      </c>
      <c r="B191" s="131" t="s">
        <v>268</v>
      </c>
    </row>
    <row r="192" spans="1:2" ht="15" customHeight="1">
      <c r="A192" s="321"/>
      <c r="B192" s="132" t="s">
        <v>152</v>
      </c>
    </row>
    <row r="193" spans="1:2" ht="30" customHeight="1">
      <c r="A193" s="133">
        <v>1</v>
      </c>
      <c r="B193" s="154" t="s">
        <v>357</v>
      </c>
    </row>
    <row r="194" spans="1:2" ht="30" customHeight="1">
      <c r="A194" s="133">
        <v>2</v>
      </c>
      <c r="B194" s="154" t="s">
        <v>356</v>
      </c>
    </row>
    <row r="195" spans="1:2" ht="30" customHeight="1">
      <c r="A195" s="133">
        <v>3</v>
      </c>
      <c r="B195" s="154" t="s">
        <v>355</v>
      </c>
    </row>
    <row r="196" spans="1:2" ht="30" customHeight="1">
      <c r="A196" s="133">
        <v>4</v>
      </c>
      <c r="B196" s="154" t="s">
        <v>354</v>
      </c>
    </row>
    <row r="197" spans="1:2" ht="30" customHeight="1">
      <c r="A197" s="133">
        <v>5</v>
      </c>
      <c r="B197" s="154" t="s">
        <v>353</v>
      </c>
    </row>
    <row r="198" spans="1:2" ht="30" customHeight="1">
      <c r="A198" s="133">
        <v>6</v>
      </c>
      <c r="B198" s="154" t="s">
        <v>352</v>
      </c>
    </row>
    <row r="199" spans="1:2">
      <c r="A199" s="134"/>
      <c r="B199" s="128"/>
    </row>
    <row r="200" spans="1:2" ht="15" customHeight="1">
      <c r="A200" s="320" t="s">
        <v>151</v>
      </c>
      <c r="B200" s="162" t="s">
        <v>325</v>
      </c>
    </row>
    <row r="201" spans="1:2" ht="15" customHeight="1">
      <c r="A201" s="321"/>
      <c r="B201" s="132" t="s">
        <v>152</v>
      </c>
    </row>
    <row r="202" spans="1:2" ht="43.15" customHeight="1">
      <c r="A202" s="133">
        <v>1</v>
      </c>
      <c r="B202" s="154" t="s">
        <v>301</v>
      </c>
    </row>
    <row r="203" spans="1:2" ht="45">
      <c r="A203" s="133">
        <v>2</v>
      </c>
      <c r="B203" s="154" t="s">
        <v>302</v>
      </c>
    </row>
    <row r="204" spans="1:2" ht="45">
      <c r="A204" s="133">
        <v>3</v>
      </c>
      <c r="B204" s="154" t="s">
        <v>303</v>
      </c>
    </row>
    <row r="205" spans="1:2" ht="45">
      <c r="A205" s="133">
        <v>4</v>
      </c>
      <c r="B205" s="154" t="s">
        <v>304</v>
      </c>
    </row>
    <row r="206" spans="1:2" ht="45">
      <c r="A206" s="133">
        <v>5</v>
      </c>
      <c r="B206" s="154" t="s">
        <v>306</v>
      </c>
    </row>
    <row r="207" spans="1:2" ht="45">
      <c r="A207" s="133">
        <v>6</v>
      </c>
      <c r="B207" s="154" t="s">
        <v>305</v>
      </c>
    </row>
    <row r="208" spans="1:2">
      <c r="A208" s="134"/>
      <c r="B208" s="128"/>
    </row>
    <row r="209" spans="1:2" ht="21" customHeight="1">
      <c r="A209" s="320" t="s">
        <v>151</v>
      </c>
      <c r="B209" s="162" t="s">
        <v>329</v>
      </c>
    </row>
    <row r="210" spans="1:2">
      <c r="A210" s="321"/>
      <c r="B210" s="132" t="s">
        <v>152</v>
      </c>
    </row>
    <row r="211" spans="1:2">
      <c r="A211" s="133">
        <v>1</v>
      </c>
      <c r="B211" s="144" t="s">
        <v>311</v>
      </c>
    </row>
    <row r="212" spans="1:2">
      <c r="A212" s="133">
        <v>2</v>
      </c>
      <c r="B212" s="144" t="s">
        <v>312</v>
      </c>
    </row>
    <row r="213" spans="1:2" ht="31.5">
      <c r="A213" s="133">
        <v>3</v>
      </c>
      <c r="B213" s="144" t="s">
        <v>313</v>
      </c>
    </row>
    <row r="214" spans="1:2" ht="31.5">
      <c r="A214" s="133">
        <v>4</v>
      </c>
      <c r="B214" s="144" t="s">
        <v>314</v>
      </c>
    </row>
    <row r="215" spans="1:2" ht="31.5">
      <c r="A215" s="133">
        <v>5</v>
      </c>
      <c r="B215" s="144" t="s">
        <v>315</v>
      </c>
    </row>
    <row r="216" spans="1:2" ht="31.5">
      <c r="A216" s="133">
        <v>6</v>
      </c>
      <c r="B216" s="144" t="s">
        <v>316</v>
      </c>
    </row>
    <row r="217" spans="1:2">
      <c r="A217" s="134"/>
      <c r="B217" s="128"/>
    </row>
    <row r="218" spans="1:2">
      <c r="A218" s="134"/>
      <c r="B218" s="128"/>
    </row>
    <row r="219" spans="1:2">
      <c r="A219" s="134"/>
      <c r="B219" s="128"/>
    </row>
    <row r="220" spans="1:2">
      <c r="A220" s="134"/>
      <c r="B220" s="128"/>
    </row>
    <row r="221" spans="1:2">
      <c r="A221" s="134"/>
      <c r="B221" s="128"/>
    </row>
    <row r="222" spans="1:2">
      <c r="A222" s="134"/>
      <c r="B222" s="128"/>
    </row>
    <row r="223" spans="1:2">
      <c r="A223" s="134"/>
      <c r="B223" s="128"/>
    </row>
    <row r="224" spans="1:2">
      <c r="A224" s="134"/>
      <c r="B224" s="128"/>
    </row>
    <row r="225" spans="1:2">
      <c r="A225" s="134"/>
      <c r="B225" s="128"/>
    </row>
    <row r="226" spans="1:2">
      <c r="A226" s="134"/>
      <c r="B226" s="128"/>
    </row>
    <row r="227" spans="1:2">
      <c r="A227" s="134"/>
      <c r="B227" s="128"/>
    </row>
    <row r="228" spans="1:2">
      <c r="A228" s="134"/>
      <c r="B228" s="128"/>
    </row>
    <row r="229" spans="1:2">
      <c r="A229" s="134"/>
      <c r="B229" s="128"/>
    </row>
    <row r="230" spans="1:2">
      <c r="A230" s="134"/>
      <c r="B230" s="128"/>
    </row>
    <row r="231" spans="1:2">
      <c r="A231" s="134"/>
      <c r="B231" s="128"/>
    </row>
    <row r="232" spans="1:2">
      <c r="A232" s="134"/>
      <c r="B232" s="128"/>
    </row>
    <row r="233" spans="1:2">
      <c r="A233" s="134"/>
      <c r="B233" s="128"/>
    </row>
    <row r="234" spans="1:2">
      <c r="A234" s="134"/>
      <c r="B234" s="128"/>
    </row>
    <row r="235" spans="1:2">
      <c r="A235" s="134"/>
      <c r="B235" s="128"/>
    </row>
    <row r="236" spans="1:2">
      <c r="A236" s="134"/>
      <c r="B236" s="128"/>
    </row>
    <row r="237" spans="1:2">
      <c r="A237" s="134"/>
      <c r="B237" s="128"/>
    </row>
    <row r="238" spans="1:2">
      <c r="A238" s="134"/>
      <c r="B238" s="128"/>
    </row>
    <row r="239" spans="1:2">
      <c r="A239" s="134"/>
      <c r="B239" s="128"/>
    </row>
    <row r="240" spans="1:2">
      <c r="A240" s="134"/>
      <c r="B240" s="128"/>
    </row>
    <row r="241" spans="1:2">
      <c r="A241" s="134"/>
      <c r="B241" s="128"/>
    </row>
    <row r="242" spans="1:2">
      <c r="A242" s="134"/>
      <c r="B242" s="128"/>
    </row>
    <row r="243" spans="1:2">
      <c r="A243" s="134"/>
      <c r="B243" s="128"/>
    </row>
    <row r="244" spans="1:2">
      <c r="A244" s="134"/>
      <c r="B244" s="128"/>
    </row>
    <row r="245" spans="1:2">
      <c r="A245" s="134"/>
      <c r="B245" s="128"/>
    </row>
    <row r="246" spans="1:2">
      <c r="A246" s="134"/>
      <c r="B246" s="128"/>
    </row>
    <row r="247" spans="1:2">
      <c r="A247" s="134"/>
      <c r="B247" s="128"/>
    </row>
    <row r="248" spans="1:2">
      <c r="A248" s="134"/>
      <c r="B248" s="128"/>
    </row>
    <row r="249" spans="1:2">
      <c r="A249" s="134"/>
      <c r="B249" s="128"/>
    </row>
    <row r="250" spans="1:2">
      <c r="A250" s="134"/>
      <c r="B250" s="128"/>
    </row>
    <row r="251" spans="1:2">
      <c r="A251" s="134"/>
      <c r="B251" s="128"/>
    </row>
    <row r="252" spans="1:2">
      <c r="A252" s="134"/>
      <c r="B252" s="128"/>
    </row>
    <row r="253" spans="1:2">
      <c r="A253" s="134"/>
      <c r="B253" s="128"/>
    </row>
    <row r="254" spans="1:2">
      <c r="A254" s="134"/>
      <c r="B254" s="128"/>
    </row>
    <row r="255" spans="1:2">
      <c r="A255" s="134"/>
      <c r="B255" s="128"/>
    </row>
    <row r="256" spans="1:2">
      <c r="A256" s="134"/>
      <c r="B256" s="128"/>
    </row>
    <row r="257" spans="1:2">
      <c r="A257" s="134"/>
      <c r="B257" s="128"/>
    </row>
    <row r="258" spans="1:2">
      <c r="A258" s="134"/>
      <c r="B258" s="128"/>
    </row>
    <row r="259" spans="1:2">
      <c r="A259" s="134"/>
      <c r="B259" s="128"/>
    </row>
    <row r="260" spans="1:2">
      <c r="A260" s="134"/>
      <c r="B260" s="128"/>
    </row>
    <row r="261" spans="1:2">
      <c r="A261" s="134"/>
      <c r="B261" s="128"/>
    </row>
    <row r="262" spans="1:2">
      <c r="A262" s="134"/>
      <c r="B262" s="128"/>
    </row>
    <row r="263" spans="1:2">
      <c r="A263" s="134"/>
      <c r="B263" s="128"/>
    </row>
    <row r="264" spans="1:2">
      <c r="A264" s="134"/>
      <c r="B264" s="128"/>
    </row>
    <row r="265" spans="1:2">
      <c r="A265" s="134"/>
      <c r="B265" s="128"/>
    </row>
    <row r="266" spans="1:2">
      <c r="A266" s="134"/>
      <c r="B266" s="128"/>
    </row>
    <row r="267" spans="1:2">
      <c r="A267" s="134"/>
      <c r="B267" s="128"/>
    </row>
    <row r="268" spans="1:2">
      <c r="A268" s="134"/>
      <c r="B268" s="128"/>
    </row>
    <row r="269" spans="1:2">
      <c r="A269" s="134"/>
      <c r="B269" s="128"/>
    </row>
    <row r="270" spans="1:2">
      <c r="A270" s="134"/>
      <c r="B270" s="128"/>
    </row>
    <row r="271" spans="1:2">
      <c r="A271" s="134"/>
      <c r="B271" s="128"/>
    </row>
    <row r="272" spans="1:2">
      <c r="A272" s="134"/>
      <c r="B272" s="128"/>
    </row>
    <row r="273" spans="1:2">
      <c r="A273" s="134"/>
      <c r="B273" s="128"/>
    </row>
    <row r="274" spans="1:2">
      <c r="A274" s="134"/>
      <c r="B274" s="128"/>
    </row>
    <row r="275" spans="1:2">
      <c r="A275" s="134"/>
      <c r="B275" s="128"/>
    </row>
    <row r="276" spans="1:2">
      <c r="A276" s="134"/>
      <c r="B276" s="128"/>
    </row>
    <row r="277" spans="1:2">
      <c r="A277" s="134"/>
      <c r="B277" s="128"/>
    </row>
    <row r="278" spans="1:2">
      <c r="A278" s="134"/>
      <c r="B278" s="128"/>
    </row>
    <row r="279" spans="1:2">
      <c r="A279" s="134"/>
      <c r="B279" s="128"/>
    </row>
    <row r="280" spans="1:2">
      <c r="A280" s="134"/>
      <c r="B280" s="128"/>
    </row>
    <row r="281" spans="1:2">
      <c r="A281" s="134"/>
      <c r="B281" s="128"/>
    </row>
    <row r="282" spans="1:2">
      <c r="A282" s="134"/>
      <c r="B282" s="128"/>
    </row>
    <row r="283" spans="1:2">
      <c r="A283" s="134"/>
      <c r="B283" s="128"/>
    </row>
    <row r="284" spans="1:2">
      <c r="A284" s="134"/>
      <c r="B284" s="128"/>
    </row>
    <row r="285" spans="1:2">
      <c r="A285" s="134"/>
      <c r="B285" s="128"/>
    </row>
    <row r="286" spans="1:2">
      <c r="A286" s="134"/>
      <c r="B286" s="128"/>
    </row>
    <row r="287" spans="1:2">
      <c r="A287" s="134"/>
      <c r="B287" s="128"/>
    </row>
    <row r="288" spans="1:2">
      <c r="A288" s="134"/>
      <c r="B288" s="128"/>
    </row>
    <row r="289" spans="1:2">
      <c r="A289" s="134"/>
      <c r="B289" s="128"/>
    </row>
    <row r="290" spans="1:2">
      <c r="A290" s="134"/>
      <c r="B290" s="128"/>
    </row>
    <row r="291" spans="1:2">
      <c r="A291" s="134"/>
      <c r="B291" s="128"/>
    </row>
    <row r="292" spans="1:2">
      <c r="A292" s="134"/>
      <c r="B292" s="128"/>
    </row>
    <row r="293" spans="1:2">
      <c r="A293" s="134"/>
      <c r="B293" s="128"/>
    </row>
    <row r="294" spans="1:2">
      <c r="A294" s="145"/>
      <c r="B294" s="146"/>
    </row>
    <row r="295" spans="1:2">
      <c r="A295" s="147"/>
      <c r="B295" s="148"/>
    </row>
    <row r="296" spans="1:2">
      <c r="A296" s="147"/>
      <c r="B296" s="148"/>
    </row>
    <row r="297" spans="1:2">
      <c r="A297" s="147"/>
      <c r="B297" s="148"/>
    </row>
    <row r="298" spans="1:2">
      <c r="A298" s="147"/>
      <c r="B298" s="148"/>
    </row>
    <row r="299" spans="1:2">
      <c r="A299" s="147"/>
      <c r="B299" s="148"/>
    </row>
    <row r="300" spans="1:2">
      <c r="A300" s="147"/>
      <c r="B300" s="148"/>
    </row>
    <row r="301" spans="1:2">
      <c r="A301" s="147"/>
      <c r="B301" s="148"/>
    </row>
    <row r="302" spans="1:2">
      <c r="A302" s="147"/>
      <c r="B302" s="148"/>
    </row>
    <row r="303" spans="1:2">
      <c r="A303" s="147"/>
      <c r="B303" s="148"/>
    </row>
    <row r="304" spans="1:2">
      <c r="A304" s="147"/>
      <c r="B304" s="148"/>
    </row>
    <row r="305" spans="1:2">
      <c r="A305" s="147"/>
      <c r="B305" s="148"/>
    </row>
    <row r="306" spans="1:2">
      <c r="A306" s="147"/>
      <c r="B306" s="148"/>
    </row>
    <row r="307" spans="1:2">
      <c r="A307" s="147"/>
      <c r="B307" s="148"/>
    </row>
    <row r="308" spans="1:2">
      <c r="A308" s="147"/>
      <c r="B308" s="148"/>
    </row>
    <row r="309" spans="1:2">
      <c r="A309" s="147"/>
      <c r="B309" s="148"/>
    </row>
    <row r="310" spans="1:2">
      <c r="A310" s="147"/>
      <c r="B310" s="148"/>
    </row>
    <row r="311" spans="1:2">
      <c r="A311" s="147"/>
      <c r="B311" s="148"/>
    </row>
    <row r="312" spans="1:2">
      <c r="A312" s="147"/>
      <c r="B312" s="148"/>
    </row>
    <row r="313" spans="1:2">
      <c r="A313" s="147"/>
      <c r="B313" s="148"/>
    </row>
    <row r="314" spans="1:2">
      <c r="A314" s="147"/>
      <c r="B314" s="148"/>
    </row>
    <row r="315" spans="1:2">
      <c r="A315" s="147"/>
      <c r="B315" s="148"/>
    </row>
    <row r="316" spans="1:2">
      <c r="A316" s="147"/>
      <c r="B316" s="148"/>
    </row>
    <row r="317" spans="1:2">
      <c r="A317" s="147"/>
      <c r="B317" s="148"/>
    </row>
    <row r="318" spans="1:2">
      <c r="A318" s="147"/>
      <c r="B318" s="148"/>
    </row>
    <row r="319" spans="1:2">
      <c r="A319" s="147"/>
      <c r="B319" s="148"/>
    </row>
    <row r="320" spans="1:2">
      <c r="A320" s="147"/>
      <c r="B320" s="148"/>
    </row>
    <row r="321" spans="1:2">
      <c r="A321" s="147"/>
      <c r="B321" s="148"/>
    </row>
    <row r="322" spans="1:2">
      <c r="A322" s="147"/>
      <c r="B322" s="148"/>
    </row>
    <row r="323" spans="1:2">
      <c r="A323" s="147"/>
      <c r="B323" s="148"/>
    </row>
    <row r="324" spans="1:2">
      <c r="A324" s="147"/>
      <c r="B324" s="148"/>
    </row>
    <row r="325" spans="1:2">
      <c r="A325" s="147"/>
      <c r="B325" s="148"/>
    </row>
    <row r="326" spans="1:2">
      <c r="A326" s="147"/>
      <c r="B326" s="148"/>
    </row>
    <row r="327" spans="1:2">
      <c r="A327" s="147"/>
      <c r="B327" s="148"/>
    </row>
    <row r="328" spans="1:2">
      <c r="A328" s="147"/>
      <c r="B328" s="148"/>
    </row>
    <row r="329" spans="1:2">
      <c r="A329" s="147"/>
      <c r="B329" s="148"/>
    </row>
    <row r="330" spans="1:2">
      <c r="A330" s="147"/>
      <c r="B330" s="148"/>
    </row>
    <row r="331" spans="1:2">
      <c r="A331" s="147"/>
      <c r="B331" s="148"/>
    </row>
    <row r="332" spans="1:2">
      <c r="A332" s="147"/>
      <c r="B332" s="148"/>
    </row>
    <row r="333" spans="1:2">
      <c r="A333" s="147"/>
      <c r="B333" s="148"/>
    </row>
    <row r="334" spans="1:2">
      <c r="A334" s="147"/>
      <c r="B334" s="148"/>
    </row>
    <row r="335" spans="1:2">
      <c r="A335" s="147"/>
      <c r="B335" s="148"/>
    </row>
    <row r="336" spans="1:2">
      <c r="A336" s="147"/>
      <c r="B336" s="148"/>
    </row>
    <row r="337" spans="1:2">
      <c r="A337" s="147"/>
      <c r="B337" s="148"/>
    </row>
    <row r="338" spans="1:2">
      <c r="A338" s="147"/>
      <c r="B338" s="148"/>
    </row>
    <row r="339" spans="1:2">
      <c r="A339" s="147"/>
      <c r="B339" s="148"/>
    </row>
    <row r="340" spans="1:2">
      <c r="A340" s="147"/>
      <c r="B340" s="148"/>
    </row>
    <row r="341" spans="1:2">
      <c r="A341" s="147"/>
      <c r="B341" s="148"/>
    </row>
    <row r="342" spans="1:2">
      <c r="A342" s="147"/>
      <c r="B342" s="148"/>
    </row>
    <row r="343" spans="1:2">
      <c r="A343" s="147"/>
      <c r="B343" s="148"/>
    </row>
    <row r="344" spans="1:2">
      <c r="A344" s="147"/>
      <c r="B344" s="148"/>
    </row>
    <row r="345" spans="1:2">
      <c r="A345" s="147"/>
      <c r="B345" s="148"/>
    </row>
    <row r="346" spans="1:2">
      <c r="A346" s="147"/>
      <c r="B346" s="148"/>
    </row>
    <row r="347" spans="1:2">
      <c r="A347" s="147"/>
      <c r="B347" s="148"/>
    </row>
    <row r="348" spans="1:2">
      <c r="A348" s="147"/>
      <c r="B348" s="148"/>
    </row>
    <row r="349" spans="1:2">
      <c r="A349" s="147"/>
      <c r="B349" s="148"/>
    </row>
    <row r="350" spans="1:2">
      <c r="A350" s="147"/>
      <c r="B350" s="148"/>
    </row>
    <row r="351" spans="1:2">
      <c r="A351" s="147"/>
      <c r="B351" s="148"/>
    </row>
    <row r="352" spans="1:2">
      <c r="A352" s="147"/>
      <c r="B352" s="148"/>
    </row>
    <row r="353" spans="1:2">
      <c r="A353" s="147"/>
      <c r="B353" s="148"/>
    </row>
    <row r="354" spans="1:2">
      <c r="A354" s="147"/>
      <c r="B354" s="148"/>
    </row>
    <row r="355" spans="1:2">
      <c r="A355" s="147"/>
      <c r="B355" s="148"/>
    </row>
    <row r="356" spans="1:2">
      <c r="A356" s="147"/>
      <c r="B356" s="148"/>
    </row>
    <row r="357" spans="1:2">
      <c r="A357" s="147"/>
      <c r="B357" s="148"/>
    </row>
  </sheetData>
  <sheetProtection password="CC14" sheet="1" objects="1" scenarios="1"/>
  <mergeCells count="37">
    <mergeCell ref="A200:A201"/>
    <mergeCell ref="A155:A156"/>
    <mergeCell ref="A164:A165"/>
    <mergeCell ref="A2:A3"/>
    <mergeCell ref="A11:A12"/>
    <mergeCell ref="A20:A21"/>
    <mergeCell ref="A29:A30"/>
    <mergeCell ref="A38:A39"/>
    <mergeCell ref="C2:C9"/>
    <mergeCell ref="C11:C18"/>
    <mergeCell ref="C20:C27"/>
    <mergeCell ref="C29:C36"/>
    <mergeCell ref="C38:C45"/>
    <mergeCell ref="A209:A210"/>
    <mergeCell ref="C74:C81"/>
    <mergeCell ref="C83:C90"/>
    <mergeCell ref="C92:C99"/>
    <mergeCell ref="C110:C117"/>
    <mergeCell ref="C119:C126"/>
    <mergeCell ref="C128:C135"/>
    <mergeCell ref="C137:C144"/>
    <mergeCell ref="A83:A84"/>
    <mergeCell ref="A92:A93"/>
    <mergeCell ref="A110:A111"/>
    <mergeCell ref="A119:A120"/>
    <mergeCell ref="A101:A102"/>
    <mergeCell ref="A173:A174"/>
    <mergeCell ref="A182:A183"/>
    <mergeCell ref="A191:A192"/>
    <mergeCell ref="C146:C153"/>
    <mergeCell ref="A47:A48"/>
    <mergeCell ref="A56:A57"/>
    <mergeCell ref="A65:A66"/>
    <mergeCell ref="A74:A75"/>
    <mergeCell ref="A128:A129"/>
    <mergeCell ref="A137:A138"/>
    <mergeCell ref="A146:A147"/>
  </mergeCells>
  <printOptions horizontalCentered="1"/>
  <pageMargins left="1" right="1" top="0" bottom="0" header="0.5" footer="0.5"/>
  <pageSetup paperSize="9" scale="79" fitToHeight="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W274"/>
  <sheetViews>
    <sheetView zoomScale="70" zoomScaleNormal="70" workbookViewId="0">
      <selection sqref="A1:Q4"/>
    </sheetView>
  </sheetViews>
  <sheetFormatPr defaultColWidth="0" defaultRowHeight="16.5"/>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c r="A1" s="323" t="str">
        <f>'REKOD PRESTASI MURID'!$A$7</f>
        <v>BAHASA INGGERIS</v>
      </c>
      <c r="B1" s="323"/>
      <c r="C1" s="323"/>
      <c r="D1" s="323"/>
      <c r="E1" s="323"/>
      <c r="F1" s="323"/>
      <c r="G1" s="323"/>
      <c r="H1" s="323"/>
      <c r="I1" s="323"/>
      <c r="J1" s="323"/>
      <c r="K1" s="323"/>
      <c r="L1" s="323"/>
      <c r="M1" s="323"/>
      <c r="N1" s="323"/>
      <c r="O1" s="323"/>
      <c r="P1" s="323"/>
      <c r="Q1" s="323"/>
    </row>
    <row r="2" spans="1:17" ht="15.95" customHeight="1">
      <c r="A2" s="323"/>
      <c r="B2" s="323"/>
      <c r="C2" s="323"/>
      <c r="D2" s="323"/>
      <c r="E2" s="323"/>
      <c r="F2" s="323"/>
      <c r="G2" s="323"/>
      <c r="H2" s="323"/>
      <c r="I2" s="323"/>
      <c r="J2" s="323"/>
      <c r="K2" s="323"/>
      <c r="L2" s="323"/>
      <c r="M2" s="323"/>
      <c r="N2" s="323"/>
      <c r="O2" s="323"/>
      <c r="P2" s="323"/>
      <c r="Q2" s="323"/>
    </row>
    <row r="3" spans="1:17" ht="15.95" customHeight="1">
      <c r="A3" s="323"/>
      <c r="B3" s="323"/>
      <c r="C3" s="323"/>
      <c r="D3" s="323"/>
      <c r="E3" s="323"/>
      <c r="F3" s="323"/>
      <c r="G3" s="323"/>
      <c r="H3" s="323"/>
      <c r="I3" s="323"/>
      <c r="J3" s="323"/>
      <c r="K3" s="323"/>
      <c r="L3" s="323"/>
      <c r="M3" s="323"/>
      <c r="N3" s="323"/>
      <c r="O3" s="323"/>
      <c r="P3" s="323"/>
      <c r="Q3" s="323"/>
    </row>
    <row r="4" spans="1:17" ht="15.95" customHeight="1">
      <c r="A4" s="323"/>
      <c r="B4" s="323"/>
      <c r="C4" s="323"/>
      <c r="D4" s="323"/>
      <c r="E4" s="323"/>
      <c r="F4" s="323"/>
      <c r="G4" s="323"/>
      <c r="H4" s="323"/>
      <c r="I4" s="323"/>
      <c r="J4" s="323"/>
      <c r="K4" s="323"/>
      <c r="L4" s="323"/>
      <c r="M4" s="323"/>
      <c r="N4" s="323"/>
      <c r="O4" s="323"/>
      <c r="P4" s="323"/>
      <c r="Q4" s="323"/>
    </row>
    <row r="5" spans="1:17" ht="15.95" customHeight="1">
      <c r="A5" s="2"/>
      <c r="B5" s="2"/>
      <c r="C5" s="2"/>
      <c r="D5" s="2"/>
      <c r="E5" s="2"/>
      <c r="F5" s="2"/>
      <c r="G5" s="2"/>
      <c r="H5" s="3"/>
      <c r="I5" s="3"/>
      <c r="J5" s="2"/>
      <c r="K5" s="2"/>
      <c r="L5" s="2"/>
      <c r="M5" s="2"/>
      <c r="N5" s="2"/>
      <c r="O5" s="24"/>
      <c r="P5" s="24"/>
      <c r="Q5" s="24"/>
    </row>
    <row r="6" spans="1:17" ht="15.95" customHeight="1">
      <c r="A6" s="4"/>
      <c r="B6" s="4"/>
      <c r="C6" s="4"/>
      <c r="D6" s="4"/>
      <c r="E6" s="4"/>
      <c r="F6" s="4"/>
      <c r="G6" s="4"/>
      <c r="H6" s="322"/>
      <c r="I6" s="4"/>
      <c r="J6" s="4"/>
      <c r="K6" s="4"/>
      <c r="L6" s="4"/>
      <c r="M6" s="4"/>
      <c r="N6" s="4"/>
      <c r="O6" s="25"/>
      <c r="P6" s="322"/>
      <c r="Q6" s="25"/>
    </row>
    <row r="7" spans="1:17" ht="15.95" customHeight="1">
      <c r="A7" s="5"/>
      <c r="B7" s="5"/>
      <c r="C7" s="5"/>
      <c r="D7" s="5"/>
      <c r="E7" s="5"/>
      <c r="F7" s="5"/>
      <c r="G7" s="5"/>
      <c r="H7" s="322"/>
      <c r="I7" s="5"/>
      <c r="J7" s="5"/>
      <c r="K7" s="5"/>
      <c r="L7" s="5"/>
      <c r="M7" s="5"/>
      <c r="N7" s="5"/>
      <c r="O7" s="7"/>
      <c r="P7" s="322"/>
      <c r="Q7" s="7"/>
    </row>
    <row r="8" spans="1:17" ht="18.75">
      <c r="A8" s="5"/>
      <c r="B8" s="6" t="str">
        <f>'LAPORAN MURID (INDIVIDU)'!D23</f>
        <v>1.1.2</v>
      </c>
      <c r="C8" s="7"/>
      <c r="D8" s="7"/>
      <c r="E8" s="7"/>
      <c r="F8" s="7"/>
      <c r="G8" s="7"/>
      <c r="H8" s="8" t="str">
        <f>'LAPORAN MURID (INDIVIDU)'!C23</f>
        <v>LISTENING AND SPEAKING</v>
      </c>
      <c r="I8" s="5"/>
      <c r="J8" s="6" t="str">
        <f>'LAPORAN MURID (INDIVIDU)'!D24</f>
        <v>1.1.1,  1.1.3</v>
      </c>
      <c r="K8" s="7"/>
      <c r="L8" s="7"/>
      <c r="M8" s="7"/>
      <c r="N8" s="7"/>
      <c r="O8" s="7"/>
      <c r="P8" s="8" t="str">
        <f>'LAPORAN MURID (INDIVIDU)'!C23</f>
        <v>LISTENING AND SPEAKING</v>
      </c>
      <c r="Q8" s="7"/>
    </row>
    <row r="9" spans="1:17">
      <c r="A9" s="9"/>
      <c r="B9" s="10" t="s">
        <v>137</v>
      </c>
      <c r="C9" s="11" t="s">
        <v>141</v>
      </c>
      <c r="D9" s="11" t="s">
        <v>142</v>
      </c>
      <c r="E9" s="11" t="s">
        <v>143</v>
      </c>
      <c r="F9" s="11" t="s">
        <v>144</v>
      </c>
      <c r="G9" s="11" t="s">
        <v>145</v>
      </c>
      <c r="H9" s="11" t="s">
        <v>146</v>
      </c>
      <c r="I9" s="9"/>
      <c r="J9" s="10" t="s">
        <v>137</v>
      </c>
      <c r="K9" s="11" t="s">
        <v>141</v>
      </c>
      <c r="L9" s="11" t="s">
        <v>142</v>
      </c>
      <c r="M9" s="11" t="s">
        <v>143</v>
      </c>
      <c r="N9" s="11" t="s">
        <v>144</v>
      </c>
      <c r="O9" s="11" t="s">
        <v>145</v>
      </c>
      <c r="P9" s="11" t="s">
        <v>146</v>
      </c>
      <c r="Q9" s="9"/>
    </row>
    <row r="10" spans="1:17">
      <c r="A10" s="9"/>
      <c r="B10" s="12" t="s">
        <v>147</v>
      </c>
      <c r="C10" s="12">
        <f>COUNTIF('REKOD PRESTASI MURID'!$E$11:$E$70,1)</f>
        <v>3</v>
      </c>
      <c r="D10" s="12">
        <f>COUNTIF('REKOD PRESTASI MURID'!$E$11:$E$70,2)</f>
        <v>1</v>
      </c>
      <c r="E10" s="12">
        <f>COUNTIF('REKOD PRESTASI MURID'!$E$11:$E$70,3)</f>
        <v>0</v>
      </c>
      <c r="F10" s="12">
        <f>COUNTIF('REKOD PRESTASI MURID'!$E$11:$E$70,4)</f>
        <v>1</v>
      </c>
      <c r="G10" s="12">
        <f>COUNTIF('REKOD PRESTASI MURID'!$E$11:$E$70,5)</f>
        <v>8</v>
      </c>
      <c r="H10" s="12">
        <f>COUNTIF('REKOD PRESTASI MURID'!$E$11:$E$70,6)</f>
        <v>47</v>
      </c>
      <c r="I10" s="9"/>
      <c r="J10" s="12" t="s">
        <v>147</v>
      </c>
      <c r="K10" s="12">
        <f>COUNTIF('REKOD PRESTASI MURID'!$F$11:$F$70,1)</f>
        <v>1</v>
      </c>
      <c r="L10" s="12">
        <f>COUNTIF('REKOD PRESTASI MURID'!$F$11:$F$70,2)</f>
        <v>2</v>
      </c>
      <c r="M10" s="12">
        <f>COUNTIF('REKOD PRESTASI MURID'!$F$11:$F$70,3)</f>
        <v>11</v>
      </c>
      <c r="N10" s="12">
        <f>COUNTIF('REKOD PRESTASI MURID'!$F$11:$F$70,4)</f>
        <v>29</v>
      </c>
      <c r="O10" s="12">
        <f>COUNTIF('REKOD PRESTASI MURID'!$F$11:$F$70,5)</f>
        <v>8</v>
      </c>
      <c r="P10" s="12">
        <f>COUNTIF('REKOD PRESTASI MURID'!$F$11:$F$70,6)</f>
        <v>9</v>
      </c>
      <c r="Q10" s="9"/>
    </row>
    <row r="11" spans="1:17">
      <c r="A11" s="9"/>
      <c r="B11" s="9"/>
      <c r="C11" s="9"/>
      <c r="D11" s="9"/>
      <c r="E11" s="9"/>
      <c r="F11" s="9"/>
      <c r="G11" s="9"/>
      <c r="H11" s="9"/>
      <c r="I11" s="9"/>
      <c r="J11" s="9"/>
      <c r="K11" s="9"/>
      <c r="L11" s="9"/>
      <c r="M11" s="9"/>
      <c r="N11" s="9"/>
      <c r="O11" s="9"/>
      <c r="P11" s="9"/>
      <c r="Q11" s="9"/>
    </row>
    <row r="12" spans="1:17">
      <c r="A12" s="9"/>
      <c r="B12" s="9"/>
      <c r="C12" s="9"/>
      <c r="D12" s="9"/>
      <c r="E12" s="9"/>
      <c r="F12" s="13"/>
      <c r="G12" s="13"/>
      <c r="H12" s="13"/>
      <c r="I12" s="9"/>
      <c r="J12" s="13"/>
      <c r="K12" s="13"/>
      <c r="L12" s="13"/>
      <c r="M12" s="13"/>
      <c r="N12" s="13"/>
      <c r="O12" s="13"/>
      <c r="P12" s="13"/>
      <c r="Q12" s="9"/>
    </row>
    <row r="13" spans="1:17">
      <c r="A13" s="9"/>
      <c r="B13" s="9"/>
      <c r="C13" s="9"/>
      <c r="D13" s="9"/>
      <c r="E13" s="9"/>
      <c r="F13" s="13"/>
      <c r="G13" s="13"/>
      <c r="H13" s="13"/>
      <c r="I13" s="9"/>
      <c r="J13" s="13"/>
      <c r="K13" s="13"/>
      <c r="L13" s="13"/>
      <c r="M13" s="13"/>
      <c r="N13" s="13"/>
      <c r="O13" s="13"/>
      <c r="P13" s="13"/>
      <c r="Q13" s="9"/>
    </row>
    <row r="14" spans="1:17">
      <c r="A14" s="9"/>
      <c r="B14" s="9"/>
      <c r="C14" s="9"/>
      <c r="D14" s="9"/>
      <c r="E14" s="9"/>
      <c r="F14" s="13"/>
      <c r="G14" s="13"/>
      <c r="H14" s="13"/>
      <c r="I14" s="9"/>
      <c r="J14" s="13"/>
      <c r="K14" s="13"/>
      <c r="L14" s="13"/>
      <c r="M14" s="13"/>
      <c r="N14" s="13"/>
      <c r="O14" s="13"/>
      <c r="P14" s="13"/>
      <c r="Q14" s="9"/>
    </row>
    <row r="15" spans="1:17">
      <c r="A15" s="9"/>
      <c r="B15" s="9"/>
      <c r="C15" s="9"/>
      <c r="D15" s="9"/>
      <c r="E15" s="9"/>
      <c r="F15" s="13"/>
      <c r="G15" s="13"/>
      <c r="H15" s="13"/>
      <c r="I15" s="9"/>
      <c r="J15" s="13"/>
      <c r="K15" s="13"/>
      <c r="L15" s="13"/>
      <c r="M15" s="13"/>
      <c r="N15" s="13"/>
      <c r="O15" s="13"/>
      <c r="P15" s="13"/>
      <c r="Q15" s="9"/>
    </row>
    <row r="16" spans="1:17">
      <c r="A16" s="9"/>
      <c r="B16" s="9"/>
      <c r="C16" s="9"/>
      <c r="D16" s="9"/>
      <c r="E16" s="9"/>
      <c r="F16" s="13"/>
      <c r="G16" s="13"/>
      <c r="H16" s="13"/>
      <c r="I16" s="9"/>
      <c r="J16" s="9"/>
      <c r="K16" s="9"/>
      <c r="L16" s="9"/>
      <c r="M16" s="9"/>
      <c r="N16" s="13"/>
      <c r="O16" s="13"/>
      <c r="P16" s="13"/>
      <c r="Q16" s="9"/>
    </row>
    <row r="17" spans="1:23">
      <c r="A17" s="9"/>
      <c r="B17" s="9"/>
      <c r="C17" s="9"/>
      <c r="D17" s="9"/>
      <c r="E17" s="9"/>
      <c r="F17" s="13"/>
      <c r="G17" s="13"/>
      <c r="H17" s="13"/>
      <c r="I17" s="9"/>
      <c r="J17" s="9"/>
      <c r="K17" s="9"/>
      <c r="L17" s="9"/>
      <c r="M17" s="9"/>
      <c r="N17" s="13"/>
      <c r="O17" s="13"/>
      <c r="P17" s="13"/>
      <c r="Q17" s="9"/>
    </row>
    <row r="18" spans="1:23">
      <c r="A18" s="9"/>
      <c r="B18" s="9"/>
      <c r="C18" s="9"/>
      <c r="D18" s="9"/>
      <c r="E18" s="9"/>
      <c r="F18" s="13"/>
      <c r="G18" s="13"/>
      <c r="H18" s="13"/>
      <c r="I18" s="9"/>
      <c r="J18" s="9"/>
      <c r="K18" s="9"/>
      <c r="L18" s="9"/>
      <c r="M18" s="9"/>
      <c r="N18" s="13"/>
      <c r="O18" s="13"/>
      <c r="P18" s="13"/>
      <c r="Q18" s="9"/>
      <c r="W18" s="29"/>
    </row>
    <row r="19" spans="1:23">
      <c r="A19" s="9"/>
      <c r="B19" s="9"/>
      <c r="C19" s="9"/>
      <c r="D19" s="9"/>
      <c r="E19" s="9"/>
      <c r="F19" s="9"/>
      <c r="G19" s="9"/>
      <c r="H19" s="9"/>
      <c r="I19" s="9"/>
      <c r="J19" s="9"/>
      <c r="K19" s="9"/>
      <c r="L19" s="9"/>
      <c r="M19" s="9"/>
      <c r="N19" s="13"/>
      <c r="O19" s="13"/>
      <c r="P19" s="13"/>
      <c r="Q19" s="9"/>
    </row>
    <row r="20" spans="1:23">
      <c r="A20" s="9"/>
      <c r="B20" s="9"/>
      <c r="C20" s="9"/>
      <c r="D20" s="9"/>
      <c r="E20" s="9"/>
      <c r="F20" s="9"/>
      <c r="G20" s="9"/>
      <c r="H20" s="9"/>
      <c r="I20" s="9"/>
      <c r="J20" s="9"/>
      <c r="K20" s="9"/>
      <c r="L20" s="9"/>
      <c r="M20" s="9"/>
      <c r="N20" s="9"/>
      <c r="O20" s="9"/>
      <c r="P20" s="9"/>
      <c r="Q20" s="9"/>
    </row>
    <row r="21" spans="1:23">
      <c r="A21" s="9"/>
      <c r="B21" s="9"/>
      <c r="C21" s="9"/>
      <c r="D21" s="9"/>
      <c r="E21" s="9"/>
      <c r="F21" s="9"/>
      <c r="G21" s="9"/>
      <c r="H21" s="9"/>
      <c r="I21" s="9"/>
      <c r="J21" s="9"/>
      <c r="K21" s="9"/>
      <c r="L21" s="9"/>
      <c r="M21" s="9"/>
      <c r="N21" s="9"/>
      <c r="O21" s="9"/>
      <c r="P21" s="9"/>
      <c r="Q21" s="9"/>
    </row>
    <row r="22" spans="1:23">
      <c r="A22" s="9"/>
      <c r="B22" s="9"/>
      <c r="C22" s="9"/>
      <c r="D22" s="9"/>
      <c r="E22" s="9"/>
      <c r="F22" s="9"/>
      <c r="G22" s="9"/>
      <c r="H22" s="9"/>
      <c r="I22" s="9"/>
      <c r="J22" s="9"/>
      <c r="K22" s="9"/>
      <c r="L22" s="9"/>
      <c r="M22" s="9"/>
      <c r="N22" s="9"/>
      <c r="O22" s="9"/>
      <c r="P22" s="9"/>
      <c r="Q22" s="9"/>
    </row>
    <row r="23" spans="1:23">
      <c r="A23" s="9"/>
      <c r="B23" s="14"/>
      <c r="C23" s="15"/>
      <c r="D23" s="16"/>
      <c r="E23" s="16"/>
      <c r="F23" s="17" t="s">
        <v>148</v>
      </c>
      <c r="G23" s="18">
        <f>SUM(C10:H10)</f>
        <v>60</v>
      </c>
      <c r="H23" s="17" t="s">
        <v>149</v>
      </c>
      <c r="I23" s="9"/>
      <c r="J23" s="9"/>
      <c r="K23" s="9"/>
      <c r="L23" s="9"/>
      <c r="M23" s="9"/>
      <c r="N23" s="17" t="s">
        <v>148</v>
      </c>
      <c r="O23" s="18">
        <f>SUM(K10:P10)</f>
        <v>60</v>
      </c>
      <c r="P23" s="17" t="s">
        <v>149</v>
      </c>
      <c r="Q23" s="9"/>
    </row>
    <row r="24" spans="1:23" ht="15.95" customHeight="1">
      <c r="A24" s="5"/>
      <c r="B24" s="7"/>
      <c r="C24" s="7"/>
      <c r="D24" s="7"/>
      <c r="E24" s="7"/>
      <c r="F24" s="5"/>
      <c r="G24" s="7"/>
      <c r="H24" s="7"/>
      <c r="I24" s="5"/>
      <c r="J24" s="5"/>
      <c r="K24" s="5"/>
      <c r="L24" s="5"/>
      <c r="M24" s="5"/>
      <c r="N24" s="5"/>
      <c r="O24" s="19"/>
      <c r="P24" s="7"/>
      <c r="Q24" s="7"/>
    </row>
    <row r="25" spans="1:23" ht="24" customHeight="1">
      <c r="A25" s="5"/>
      <c r="B25" s="7"/>
      <c r="C25" s="7"/>
      <c r="D25" s="7"/>
      <c r="E25" s="7"/>
      <c r="F25" s="5"/>
      <c r="G25" s="7"/>
      <c r="H25" s="322"/>
      <c r="I25" s="5"/>
      <c r="J25" s="5"/>
      <c r="K25" s="5"/>
      <c r="L25" s="5"/>
      <c r="M25" s="5"/>
      <c r="N25" s="5"/>
      <c r="O25" s="7"/>
      <c r="P25" s="322"/>
      <c r="Q25" s="7"/>
    </row>
    <row r="26" spans="1:23" ht="15.95" customHeight="1">
      <c r="A26" s="5"/>
      <c r="B26" s="5"/>
      <c r="C26" s="5"/>
      <c r="D26" s="5"/>
      <c r="E26" s="5"/>
      <c r="F26" s="5"/>
      <c r="G26" s="7"/>
      <c r="H26" s="322"/>
      <c r="I26" s="5"/>
      <c r="J26" s="5"/>
      <c r="K26" s="5"/>
      <c r="L26" s="5"/>
      <c r="M26" s="5"/>
      <c r="N26" s="5"/>
      <c r="O26" s="7"/>
      <c r="P26" s="322"/>
      <c r="Q26" s="7"/>
    </row>
    <row r="27" spans="1:23" ht="18.75">
      <c r="A27" s="5"/>
      <c r="B27" s="6" t="str">
        <f>'LAPORAN MURID (INDIVIDU)'!D25</f>
        <v>1.2.2</v>
      </c>
      <c r="C27" s="19"/>
      <c r="D27" s="19"/>
      <c r="E27" s="19"/>
      <c r="F27" s="19"/>
      <c r="G27" s="19"/>
      <c r="H27" s="8" t="str">
        <f>'LAPORAN MURID (INDIVIDU)'!C23</f>
        <v>LISTENING AND SPEAKING</v>
      </c>
      <c r="I27" s="5"/>
      <c r="J27" s="159" t="str">
        <f>'LAPORAN MURID (INDIVIDU)'!D26</f>
        <v>1.2.3</v>
      </c>
      <c r="K27" s="160"/>
      <c r="L27" s="160"/>
      <c r="M27" s="160"/>
      <c r="N27" s="160"/>
      <c r="O27" s="160"/>
      <c r="P27" s="8" t="str">
        <f>'LAPORAN MURID (INDIVIDU)'!C23</f>
        <v>LISTENING AND SPEAKING</v>
      </c>
      <c r="Q27" s="7"/>
    </row>
    <row r="28" spans="1:23">
      <c r="A28" s="9"/>
      <c r="B28" s="10" t="s">
        <v>137</v>
      </c>
      <c r="C28" s="11" t="s">
        <v>141</v>
      </c>
      <c r="D28" s="11" t="s">
        <v>142</v>
      </c>
      <c r="E28" s="11" t="s">
        <v>143</v>
      </c>
      <c r="F28" s="11" t="s">
        <v>144</v>
      </c>
      <c r="G28" s="11" t="s">
        <v>145</v>
      </c>
      <c r="H28" s="11" t="s">
        <v>146</v>
      </c>
      <c r="I28" s="9"/>
      <c r="J28" s="10" t="s">
        <v>137</v>
      </c>
      <c r="K28" s="11" t="s">
        <v>141</v>
      </c>
      <c r="L28" s="11" t="s">
        <v>142</v>
      </c>
      <c r="M28" s="11" t="s">
        <v>143</v>
      </c>
      <c r="N28" s="11" t="s">
        <v>144</v>
      </c>
      <c r="O28" s="11" t="s">
        <v>145</v>
      </c>
      <c r="P28" s="11" t="s">
        <v>146</v>
      </c>
      <c r="Q28" s="9"/>
    </row>
    <row r="29" spans="1:23">
      <c r="A29" s="9"/>
      <c r="B29" s="12" t="s">
        <v>147</v>
      </c>
      <c r="C29" s="12">
        <f>COUNTIF('REKOD PRESTASI MURID'!$G$11:$G$70,1)</f>
        <v>1</v>
      </c>
      <c r="D29" s="12">
        <f>COUNTIF('REKOD PRESTASI MURID'!$G$11:$G$70,2)</f>
        <v>1</v>
      </c>
      <c r="E29" s="12">
        <f>COUNTIF('REKOD PRESTASI MURID'!$G$11:$G$70,3)</f>
        <v>10</v>
      </c>
      <c r="F29" s="12">
        <f>COUNTIF('REKOD PRESTASI MURID'!$G$11:$G$70,4)</f>
        <v>10</v>
      </c>
      <c r="G29" s="12">
        <f>COUNTIF('REKOD PRESTASI MURID'!$G$11:$G$70,5)</f>
        <v>29</v>
      </c>
      <c r="H29" s="12">
        <f>COUNTIF('REKOD PRESTASI MURID'!$G$11:$G$70,6)</f>
        <v>9</v>
      </c>
      <c r="I29" s="9"/>
      <c r="J29" s="12" t="s">
        <v>147</v>
      </c>
      <c r="K29" s="12">
        <f>COUNTIF('REKOD PRESTASI MURID'!$H$11:$H$70,1)</f>
        <v>1</v>
      </c>
      <c r="L29" s="12">
        <f>COUNTIF('REKOD PRESTASI MURID'!$H$11:$H$70,2)</f>
        <v>1</v>
      </c>
      <c r="M29" s="12">
        <f>COUNTIF('REKOD PRESTASI MURID'!$H$11:$H$70,3)</f>
        <v>10</v>
      </c>
      <c r="N29" s="12">
        <f>COUNTIF('REKOD PRESTASI MURID'!$H$11:$H$70,4)</f>
        <v>30</v>
      </c>
      <c r="O29" s="12">
        <f>COUNTIF('REKOD PRESTASI MURID'!$H$11:$H$70,5)</f>
        <v>9</v>
      </c>
      <c r="P29" s="12">
        <f>COUNTIF('REKOD PRESTASI MURID'!$H$11:$H$70,6)</f>
        <v>9</v>
      </c>
      <c r="Q29" s="9"/>
    </row>
    <row r="30" spans="1:23">
      <c r="A30" s="9"/>
      <c r="B30" s="20"/>
      <c r="C30" s="20"/>
      <c r="D30" s="20"/>
      <c r="E30" s="20"/>
      <c r="F30" s="20"/>
      <c r="G30" s="20"/>
      <c r="H30" s="20"/>
      <c r="I30" s="9"/>
      <c r="J30" s="20"/>
      <c r="K30" s="20"/>
      <c r="L30" s="20"/>
      <c r="M30" s="20"/>
      <c r="N30" s="20"/>
      <c r="O30" s="20"/>
      <c r="P30" s="20"/>
      <c r="Q30" s="9"/>
    </row>
    <row r="31" spans="1:23">
      <c r="A31" s="9"/>
      <c r="B31" s="20"/>
      <c r="C31" s="20"/>
      <c r="D31" s="20"/>
      <c r="E31" s="20"/>
      <c r="F31" s="20"/>
      <c r="G31" s="20"/>
      <c r="H31" s="20"/>
      <c r="I31" s="9"/>
      <c r="J31" s="20"/>
      <c r="K31" s="20"/>
      <c r="L31" s="20"/>
      <c r="M31" s="20"/>
      <c r="N31" s="20"/>
      <c r="O31" s="20"/>
      <c r="P31" s="20"/>
      <c r="Q31" s="9"/>
    </row>
    <row r="32" spans="1:23">
      <c r="A32" s="9"/>
      <c r="B32" s="20"/>
      <c r="C32" s="20"/>
      <c r="D32" s="20"/>
      <c r="E32" s="20"/>
      <c r="F32" s="20"/>
      <c r="G32" s="20"/>
      <c r="H32" s="20"/>
      <c r="I32" s="9"/>
      <c r="J32" s="20"/>
      <c r="K32" s="20"/>
      <c r="L32" s="20"/>
      <c r="M32" s="20"/>
      <c r="N32" s="20"/>
      <c r="O32" s="20"/>
      <c r="P32" s="20"/>
      <c r="Q32" s="9"/>
    </row>
    <row r="33" spans="1:17">
      <c r="A33" s="9"/>
      <c r="B33" s="20"/>
      <c r="C33" s="20"/>
      <c r="D33" s="20"/>
      <c r="E33" s="20"/>
      <c r="F33" s="20"/>
      <c r="G33" s="20"/>
      <c r="H33" s="20"/>
      <c r="I33" s="9"/>
      <c r="J33" s="20"/>
      <c r="K33" s="20"/>
      <c r="L33" s="20"/>
      <c r="M33" s="20"/>
      <c r="N33" s="20"/>
      <c r="O33" s="20"/>
      <c r="P33" s="20"/>
      <c r="Q33" s="9"/>
    </row>
    <row r="34" spans="1:17">
      <c r="A34" s="9"/>
      <c r="B34" s="20"/>
      <c r="C34" s="20"/>
      <c r="D34" s="20"/>
      <c r="E34" s="20"/>
      <c r="F34" s="20"/>
      <c r="G34" s="20"/>
      <c r="H34" s="20"/>
      <c r="I34" s="9"/>
      <c r="J34" s="20"/>
      <c r="K34" s="20"/>
      <c r="L34" s="20"/>
      <c r="M34" s="20"/>
      <c r="N34" s="20"/>
      <c r="O34" s="20"/>
      <c r="P34" s="20"/>
      <c r="Q34" s="9"/>
    </row>
    <row r="35" spans="1:17">
      <c r="A35" s="9"/>
      <c r="B35" s="20"/>
      <c r="C35" s="20"/>
      <c r="D35" s="20"/>
      <c r="E35" s="20"/>
      <c r="F35" s="20"/>
      <c r="G35" s="20"/>
      <c r="H35" s="20"/>
      <c r="I35" s="9"/>
      <c r="J35" s="20"/>
      <c r="K35" s="20"/>
      <c r="L35" s="20"/>
      <c r="M35" s="20"/>
      <c r="N35" s="20"/>
      <c r="O35" s="20"/>
      <c r="P35" s="20"/>
      <c r="Q35" s="9"/>
    </row>
    <row r="36" spans="1:17">
      <c r="A36" s="9"/>
      <c r="B36" s="20"/>
      <c r="C36" s="20"/>
      <c r="D36" s="20"/>
      <c r="E36" s="20"/>
      <c r="F36" s="20"/>
      <c r="G36" s="20"/>
      <c r="H36" s="20"/>
      <c r="I36" s="9"/>
      <c r="J36" s="20"/>
      <c r="K36" s="20"/>
      <c r="L36" s="20"/>
      <c r="M36" s="20"/>
      <c r="N36" s="20"/>
      <c r="O36" s="20"/>
      <c r="P36" s="20"/>
      <c r="Q36" s="9"/>
    </row>
    <row r="37" spans="1:17">
      <c r="A37" s="9"/>
      <c r="B37" s="20"/>
      <c r="C37" s="20"/>
      <c r="D37" s="20"/>
      <c r="E37" s="20"/>
      <c r="F37" s="20"/>
      <c r="G37" s="20"/>
      <c r="H37" s="20"/>
      <c r="I37" s="9"/>
      <c r="J37" s="20"/>
      <c r="K37" s="20"/>
      <c r="L37" s="20"/>
      <c r="M37" s="20"/>
      <c r="N37" s="20"/>
      <c r="O37" s="20"/>
      <c r="P37" s="20"/>
      <c r="Q37" s="9"/>
    </row>
    <row r="38" spans="1:17">
      <c r="A38" s="9"/>
      <c r="B38" s="20"/>
      <c r="C38" s="20"/>
      <c r="D38" s="20"/>
      <c r="E38" s="20"/>
      <c r="F38" s="20"/>
      <c r="G38" s="20"/>
      <c r="H38" s="20"/>
      <c r="I38" s="9"/>
      <c r="J38" s="20"/>
      <c r="K38" s="20"/>
      <c r="L38" s="20"/>
      <c r="M38" s="20"/>
      <c r="N38" s="20"/>
      <c r="O38" s="20"/>
      <c r="P38" s="20"/>
      <c r="Q38" s="9"/>
    </row>
    <row r="39" spans="1:17">
      <c r="A39" s="9"/>
      <c r="B39" s="20"/>
      <c r="C39" s="20"/>
      <c r="D39" s="20"/>
      <c r="E39" s="20"/>
      <c r="F39" s="20"/>
      <c r="G39" s="20"/>
      <c r="H39" s="20"/>
      <c r="I39" s="9"/>
      <c r="J39" s="20"/>
      <c r="K39" s="20"/>
      <c r="L39" s="20"/>
      <c r="M39" s="20"/>
      <c r="N39" s="20"/>
      <c r="O39" s="20"/>
      <c r="P39" s="20"/>
      <c r="Q39" s="9"/>
    </row>
    <row r="40" spans="1:17">
      <c r="A40" s="9"/>
      <c r="B40" s="20"/>
      <c r="C40" s="20"/>
      <c r="D40" s="20"/>
      <c r="E40" s="20"/>
      <c r="F40" s="20"/>
      <c r="G40" s="20"/>
      <c r="H40" s="20"/>
      <c r="I40" s="9"/>
      <c r="J40" s="20"/>
      <c r="K40" s="20"/>
      <c r="L40" s="20"/>
      <c r="M40" s="20"/>
      <c r="N40" s="20"/>
      <c r="O40" s="20"/>
      <c r="P40" s="20"/>
      <c r="Q40" s="9"/>
    </row>
    <row r="41" spans="1:17">
      <c r="A41" s="9"/>
      <c r="B41" s="20"/>
      <c r="C41" s="20"/>
      <c r="D41" s="20"/>
      <c r="E41" s="20"/>
      <c r="F41" s="20"/>
      <c r="G41" s="20"/>
      <c r="H41" s="20"/>
      <c r="I41" s="9"/>
      <c r="J41" s="20"/>
      <c r="K41" s="20"/>
      <c r="L41" s="20"/>
      <c r="M41" s="20"/>
      <c r="N41" s="20"/>
      <c r="O41" s="20"/>
      <c r="P41" s="20"/>
      <c r="Q41" s="9"/>
    </row>
    <row r="42" spans="1:17">
      <c r="A42" s="9"/>
      <c r="B42" s="20"/>
      <c r="C42" s="20"/>
      <c r="D42" s="20"/>
      <c r="E42" s="20"/>
      <c r="F42" s="17" t="s">
        <v>148</v>
      </c>
      <c r="G42" s="18">
        <f>SUM(C29:H29)</f>
        <v>60</v>
      </c>
      <c r="H42" s="17" t="s">
        <v>149</v>
      </c>
      <c r="I42" s="16"/>
      <c r="J42" s="20"/>
      <c r="K42" s="20"/>
      <c r="L42" s="20"/>
      <c r="M42" s="20"/>
      <c r="N42" s="17" t="s">
        <v>148</v>
      </c>
      <c r="O42" s="18">
        <f>SUM(K29:P29)</f>
        <v>60</v>
      </c>
      <c r="P42" s="17" t="s">
        <v>149</v>
      </c>
      <c r="Q42" s="9"/>
    </row>
    <row r="43" spans="1:17" ht="16.5" customHeight="1">
      <c r="A43" s="9"/>
      <c r="B43" s="9"/>
      <c r="C43" s="9"/>
      <c r="D43" s="9"/>
      <c r="E43" s="9"/>
      <c r="F43" s="9"/>
      <c r="G43" s="16"/>
      <c r="H43" s="325"/>
      <c r="I43" s="16"/>
      <c r="J43" s="9"/>
      <c r="K43" s="9"/>
      <c r="L43" s="9"/>
      <c r="M43" s="9"/>
      <c r="N43" s="9"/>
      <c r="O43" s="16"/>
      <c r="P43" s="324"/>
      <c r="Q43" s="9"/>
    </row>
    <row r="44" spans="1:17" ht="24" customHeight="1">
      <c r="A44" s="9"/>
      <c r="B44" s="9"/>
      <c r="C44" s="9"/>
      <c r="D44" s="9"/>
      <c r="E44" s="9"/>
      <c r="F44" s="9"/>
      <c r="G44" s="16"/>
      <c r="H44" s="325"/>
      <c r="I44" s="16"/>
      <c r="J44" s="9"/>
      <c r="K44" s="9"/>
      <c r="L44" s="9"/>
      <c r="M44" s="9"/>
      <c r="N44" s="9"/>
      <c r="O44" s="16"/>
      <c r="P44" s="324"/>
      <c r="Q44" s="9"/>
    </row>
    <row r="45" spans="1:17" ht="18.75">
      <c r="A45" s="9"/>
      <c r="B45" s="21" t="str">
        <f>'LAPORAN MURID (INDIVIDU)'!D27</f>
        <v>1.2.1, 1.2.4</v>
      </c>
      <c r="C45" s="19"/>
      <c r="D45" s="19"/>
      <c r="E45" s="19"/>
      <c r="F45" s="22"/>
      <c r="G45" s="23"/>
      <c r="H45" s="8" t="str">
        <f>'LAPORAN MURID (INDIVIDU)'!C23</f>
        <v>LISTENING AND SPEAKING</v>
      </c>
      <c r="I45" s="16"/>
      <c r="J45" s="21" t="str">
        <f>'LAPORAN MURID (INDIVIDU)'!D28</f>
        <v>1.2.5</v>
      </c>
      <c r="K45" s="19"/>
      <c r="L45" s="19"/>
      <c r="M45" s="19"/>
      <c r="N45" s="22"/>
      <c r="O45" s="23"/>
      <c r="P45" s="8" t="str">
        <f>'LAPORAN MURID (INDIVIDU)'!C23</f>
        <v>LISTENING AND SPEAKING</v>
      </c>
      <c r="Q45" s="9"/>
    </row>
    <row r="46" spans="1:17">
      <c r="A46" s="9"/>
      <c r="B46" s="10" t="s">
        <v>137</v>
      </c>
      <c r="C46" s="11" t="s">
        <v>141</v>
      </c>
      <c r="D46" s="11" t="s">
        <v>142</v>
      </c>
      <c r="E46" s="11" t="s">
        <v>143</v>
      </c>
      <c r="F46" s="11" t="s">
        <v>144</v>
      </c>
      <c r="G46" s="11" t="s">
        <v>145</v>
      </c>
      <c r="H46" s="11" t="s">
        <v>146</v>
      </c>
      <c r="I46" s="9"/>
      <c r="J46" s="10" t="s">
        <v>137</v>
      </c>
      <c r="K46" s="11" t="s">
        <v>141</v>
      </c>
      <c r="L46" s="11" t="s">
        <v>142</v>
      </c>
      <c r="M46" s="11" t="s">
        <v>143</v>
      </c>
      <c r="N46" s="11" t="s">
        <v>144</v>
      </c>
      <c r="O46" s="11" t="s">
        <v>145</v>
      </c>
      <c r="P46" s="11" t="s">
        <v>146</v>
      </c>
      <c r="Q46" s="9"/>
    </row>
    <row r="47" spans="1:17">
      <c r="A47" s="9"/>
      <c r="B47" s="12" t="s">
        <v>147</v>
      </c>
      <c r="C47" s="12">
        <f>COUNTIF('REKOD PRESTASI MURID'!$I$11:$I$70,1)</f>
        <v>1</v>
      </c>
      <c r="D47" s="12">
        <f>COUNTIF('REKOD PRESTASI MURID'!$I$11:$I$70,2)</f>
        <v>1</v>
      </c>
      <c r="E47" s="12">
        <f>COUNTIF('REKOD PRESTASI MURID'!$I$11:$I$70,3)</f>
        <v>10</v>
      </c>
      <c r="F47" s="12">
        <f>COUNTIF('REKOD PRESTASI MURID'!$I$11:$I$70,4)</f>
        <v>29</v>
      </c>
      <c r="G47" s="12">
        <f>COUNTIF('REKOD PRESTASI MURID'!$I$11:$I$70,5)</f>
        <v>9</v>
      </c>
      <c r="H47" s="12">
        <f>COUNTIF('REKOD PRESTASI MURID'!$I$11:$I$70,6)</f>
        <v>10</v>
      </c>
      <c r="I47" s="9"/>
      <c r="J47" s="12" t="s">
        <v>147</v>
      </c>
      <c r="K47" s="12">
        <f>COUNTIF('REKOD PRESTASI MURID'!$J$11:$J$70,1)</f>
        <v>1</v>
      </c>
      <c r="L47" s="12">
        <f>COUNTIF('REKOD PRESTASI MURID'!$J$11:$J$70,2)</f>
        <v>1</v>
      </c>
      <c r="M47" s="12">
        <f>COUNTIF('REKOD PRESTASI MURID'!$J$11:$J$70,3)</f>
        <v>9</v>
      </c>
      <c r="N47" s="12">
        <f>COUNTIF('REKOD PRESTASI MURID'!$J$11:$J$70,4)</f>
        <v>9</v>
      </c>
      <c r="O47" s="12">
        <f>COUNTIF('REKOD PRESTASI MURID'!$J$11:$J$70,5)</f>
        <v>29</v>
      </c>
      <c r="P47" s="12">
        <f>COUNTIF('REKOD PRESTASI MURID'!$J$11:$J$70,6)</f>
        <v>11</v>
      </c>
      <c r="Q47" s="9"/>
    </row>
    <row r="48" spans="1:17">
      <c r="A48" s="9"/>
      <c r="B48" s="20"/>
      <c r="C48" s="20"/>
      <c r="D48" s="20"/>
      <c r="E48" s="20"/>
      <c r="F48" s="20"/>
      <c r="G48" s="20"/>
      <c r="H48" s="20"/>
      <c r="I48" s="9"/>
      <c r="J48" s="20"/>
      <c r="K48" s="20"/>
      <c r="L48" s="20"/>
      <c r="M48" s="20"/>
      <c r="N48" s="20"/>
      <c r="O48" s="20"/>
      <c r="P48" s="20"/>
      <c r="Q48" s="9"/>
    </row>
    <row r="49" spans="1:17">
      <c r="A49" s="9"/>
      <c r="B49" s="20"/>
      <c r="C49" s="20"/>
      <c r="D49" s="20"/>
      <c r="E49" s="20"/>
      <c r="F49" s="20"/>
      <c r="G49" s="20"/>
      <c r="H49" s="20"/>
      <c r="I49" s="9"/>
      <c r="J49" s="20"/>
      <c r="K49" s="20"/>
      <c r="L49" s="20"/>
      <c r="M49" s="20"/>
      <c r="N49" s="20"/>
      <c r="O49" s="20"/>
      <c r="P49" s="20"/>
      <c r="Q49" s="9"/>
    </row>
    <row r="50" spans="1:17">
      <c r="A50" s="9"/>
      <c r="B50" s="20"/>
      <c r="C50" s="20"/>
      <c r="D50" s="20"/>
      <c r="E50" s="20"/>
      <c r="F50" s="20"/>
      <c r="G50" s="20"/>
      <c r="H50" s="20"/>
      <c r="I50" s="9"/>
      <c r="J50" s="20"/>
      <c r="K50" s="20"/>
      <c r="L50" s="20"/>
      <c r="M50" s="20"/>
      <c r="N50" s="20"/>
      <c r="O50" s="20"/>
      <c r="P50" s="20"/>
      <c r="Q50" s="9"/>
    </row>
    <row r="51" spans="1:17">
      <c r="A51" s="9"/>
      <c r="B51" s="20"/>
      <c r="C51" s="20"/>
      <c r="D51" s="20"/>
      <c r="E51" s="20"/>
      <c r="F51" s="20"/>
      <c r="G51" s="20"/>
      <c r="H51" s="20"/>
      <c r="I51" s="9"/>
      <c r="J51" s="20"/>
      <c r="K51" s="20"/>
      <c r="L51" s="20"/>
      <c r="M51" s="20"/>
      <c r="N51" s="20"/>
      <c r="O51" s="20"/>
      <c r="P51" s="20"/>
      <c r="Q51" s="9"/>
    </row>
    <row r="52" spans="1:17">
      <c r="A52" s="9"/>
      <c r="B52" s="20"/>
      <c r="C52" s="20"/>
      <c r="D52" s="20"/>
      <c r="E52" s="20"/>
      <c r="F52" s="20"/>
      <c r="G52" s="20"/>
      <c r="H52" s="20"/>
      <c r="I52" s="9"/>
      <c r="J52" s="20"/>
      <c r="K52" s="20"/>
      <c r="L52" s="20"/>
      <c r="M52" s="20"/>
      <c r="N52" s="20"/>
      <c r="O52" s="20"/>
      <c r="P52" s="20"/>
      <c r="Q52" s="9"/>
    </row>
    <row r="53" spans="1:17">
      <c r="A53" s="9"/>
      <c r="B53" s="20"/>
      <c r="C53" s="20"/>
      <c r="D53" s="20"/>
      <c r="E53" s="20"/>
      <c r="F53" s="20"/>
      <c r="G53" s="20"/>
      <c r="H53" s="20"/>
      <c r="I53" s="9"/>
      <c r="J53" s="20"/>
      <c r="K53" s="20"/>
      <c r="L53" s="20"/>
      <c r="M53" s="20"/>
      <c r="N53" s="20"/>
      <c r="O53" s="20"/>
      <c r="P53" s="20"/>
      <c r="Q53" s="9"/>
    </row>
    <row r="54" spans="1:17">
      <c r="A54" s="9"/>
      <c r="B54" s="20"/>
      <c r="C54" s="20"/>
      <c r="D54" s="20"/>
      <c r="E54" s="20"/>
      <c r="F54" s="20"/>
      <c r="G54" s="20"/>
      <c r="H54" s="20"/>
      <c r="I54" s="9"/>
      <c r="J54" s="20"/>
      <c r="K54" s="20"/>
      <c r="L54" s="20"/>
      <c r="M54" s="20"/>
      <c r="N54" s="20"/>
      <c r="O54" s="20"/>
      <c r="P54" s="20"/>
      <c r="Q54" s="9"/>
    </row>
    <row r="55" spans="1:17">
      <c r="A55" s="9"/>
      <c r="B55" s="20"/>
      <c r="C55" s="20"/>
      <c r="D55" s="20"/>
      <c r="E55" s="20"/>
      <c r="F55" s="20"/>
      <c r="G55" s="20"/>
      <c r="H55" s="20"/>
      <c r="I55" s="9"/>
      <c r="J55" s="20"/>
      <c r="K55" s="20"/>
      <c r="L55" s="20"/>
      <c r="M55" s="20"/>
      <c r="N55" s="20"/>
      <c r="O55" s="20"/>
      <c r="P55" s="20"/>
      <c r="Q55" s="9"/>
    </row>
    <row r="56" spans="1:17">
      <c r="A56" s="9"/>
      <c r="B56" s="20"/>
      <c r="C56" s="20"/>
      <c r="D56" s="20"/>
      <c r="E56" s="20"/>
      <c r="F56" s="20"/>
      <c r="G56" s="20"/>
      <c r="H56" s="20"/>
      <c r="I56" s="9"/>
      <c r="J56" s="20"/>
      <c r="K56" s="20"/>
      <c r="L56" s="20"/>
      <c r="M56" s="20"/>
      <c r="N56" s="20"/>
      <c r="O56" s="20"/>
      <c r="P56" s="20"/>
      <c r="Q56" s="9"/>
    </row>
    <row r="57" spans="1:17">
      <c r="A57" s="9"/>
      <c r="B57" s="20"/>
      <c r="C57" s="20"/>
      <c r="D57" s="20"/>
      <c r="E57" s="20"/>
      <c r="F57" s="20"/>
      <c r="G57" s="20"/>
      <c r="H57" s="20"/>
      <c r="I57" s="9"/>
      <c r="J57" s="20"/>
      <c r="K57" s="20"/>
      <c r="L57" s="20"/>
      <c r="M57" s="20"/>
      <c r="N57" s="20"/>
      <c r="O57" s="20"/>
      <c r="P57" s="20"/>
      <c r="Q57" s="9"/>
    </row>
    <row r="58" spans="1:17">
      <c r="A58" s="9"/>
      <c r="B58" s="20"/>
      <c r="C58" s="20"/>
      <c r="D58" s="20"/>
      <c r="E58" s="20"/>
      <c r="F58" s="20"/>
      <c r="G58" s="20"/>
      <c r="H58" s="20"/>
      <c r="I58" s="9"/>
      <c r="J58" s="20"/>
      <c r="K58" s="20"/>
      <c r="L58" s="20"/>
      <c r="M58" s="20"/>
      <c r="N58" s="20"/>
      <c r="O58" s="20"/>
      <c r="P58" s="20"/>
      <c r="Q58" s="9"/>
    </row>
    <row r="59" spans="1:17">
      <c r="A59" s="9"/>
      <c r="B59" s="20"/>
      <c r="C59" s="20"/>
      <c r="D59" s="20"/>
      <c r="E59" s="20"/>
      <c r="F59" s="20"/>
      <c r="G59" s="20"/>
      <c r="H59" s="20"/>
      <c r="I59" s="9"/>
      <c r="J59" s="20"/>
      <c r="K59" s="20"/>
      <c r="L59" s="20"/>
      <c r="M59" s="20"/>
      <c r="N59" s="20"/>
      <c r="O59" s="20"/>
      <c r="P59" s="20"/>
      <c r="Q59" s="9"/>
    </row>
    <row r="60" spans="1:17">
      <c r="A60" s="9"/>
      <c r="B60" s="20"/>
      <c r="C60" s="20"/>
      <c r="D60" s="20"/>
      <c r="E60" s="20"/>
      <c r="F60" s="17" t="s">
        <v>148</v>
      </c>
      <c r="G60" s="18">
        <f>SUM(C47:H47)</f>
        <v>60</v>
      </c>
      <c r="H60" s="17" t="s">
        <v>149</v>
      </c>
      <c r="I60" s="16"/>
      <c r="J60" s="20"/>
      <c r="K60" s="20"/>
      <c r="L60" s="20"/>
      <c r="M60" s="20"/>
      <c r="N60" s="17" t="s">
        <v>148</v>
      </c>
      <c r="O60" s="18">
        <f>SUM(K47:P47)</f>
        <v>60</v>
      </c>
      <c r="P60" s="17" t="s">
        <v>149</v>
      </c>
      <c r="Q60" s="16"/>
    </row>
    <row r="61" spans="1:17">
      <c r="A61" s="9"/>
      <c r="B61" s="9"/>
      <c r="C61" s="9"/>
      <c r="D61" s="9"/>
      <c r="E61" s="9"/>
      <c r="F61" s="9"/>
      <c r="G61" s="16"/>
      <c r="H61" s="324"/>
      <c r="I61" s="16"/>
      <c r="J61" s="9"/>
      <c r="K61" s="9"/>
      <c r="L61" s="9"/>
      <c r="M61" s="9"/>
      <c r="N61" s="9"/>
      <c r="O61" s="16"/>
      <c r="P61" s="324"/>
      <c r="Q61" s="16"/>
    </row>
    <row r="62" spans="1:17" ht="24" customHeight="1">
      <c r="A62" s="9"/>
      <c r="B62" s="5"/>
      <c r="C62" s="5"/>
      <c r="D62" s="5"/>
      <c r="E62" s="5"/>
      <c r="F62" s="5"/>
      <c r="G62" s="7"/>
      <c r="H62" s="324"/>
      <c r="I62" s="16"/>
      <c r="J62" s="9"/>
      <c r="K62" s="9"/>
      <c r="L62" s="9"/>
      <c r="M62" s="9"/>
      <c r="N62" s="9"/>
      <c r="O62" s="16"/>
      <c r="P62" s="324"/>
      <c r="Q62" s="16"/>
    </row>
    <row r="63" spans="1:17" ht="18.75">
      <c r="A63" s="9"/>
      <c r="B63" s="21" t="str">
        <f>'LAPORAN MURID (INDIVIDU)'!D29</f>
        <v>1.3.1</v>
      </c>
      <c r="C63" s="19"/>
      <c r="D63" s="19"/>
      <c r="E63" s="19"/>
      <c r="F63" s="19"/>
      <c r="G63" s="19"/>
      <c r="H63" s="8" t="str">
        <f>'LAPORAN MURID (INDIVIDU)'!C23</f>
        <v>LISTENING AND SPEAKING</v>
      </c>
      <c r="I63" s="16"/>
      <c r="J63" s="28" t="str">
        <f>'LAPORAN MURID (INDIVIDU)'!D30</f>
        <v>OVERALL</v>
      </c>
      <c r="K63" s="26"/>
      <c r="L63" s="26"/>
      <c r="M63" s="26"/>
      <c r="N63" s="26"/>
      <c r="O63" s="26"/>
      <c r="P63" s="27" t="str">
        <f>'LAPORAN MURID (INDIVIDU)'!C23</f>
        <v>LISTENING AND SPEAKING</v>
      </c>
      <c r="Q63" s="16"/>
    </row>
    <row r="64" spans="1:17">
      <c r="A64" s="9"/>
      <c r="B64" s="10" t="s">
        <v>137</v>
      </c>
      <c r="C64" s="11" t="s">
        <v>141</v>
      </c>
      <c r="D64" s="11" t="s">
        <v>142</v>
      </c>
      <c r="E64" s="11" t="s">
        <v>143</v>
      </c>
      <c r="F64" s="11" t="s">
        <v>144</v>
      </c>
      <c r="G64" s="11" t="s">
        <v>145</v>
      </c>
      <c r="H64" s="11" t="s">
        <v>146</v>
      </c>
      <c r="I64" s="9"/>
      <c r="J64" s="10" t="s">
        <v>137</v>
      </c>
      <c r="K64" s="11" t="s">
        <v>141</v>
      </c>
      <c r="L64" s="11" t="s">
        <v>142</v>
      </c>
      <c r="M64" s="11" t="s">
        <v>143</v>
      </c>
      <c r="N64" s="11" t="s">
        <v>144</v>
      </c>
      <c r="O64" s="11" t="s">
        <v>145</v>
      </c>
      <c r="P64" s="11" t="s">
        <v>146</v>
      </c>
      <c r="Q64" s="9"/>
    </row>
    <row r="65" spans="1:17">
      <c r="A65" s="9"/>
      <c r="B65" s="12" t="s">
        <v>147</v>
      </c>
      <c r="C65" s="12">
        <f>COUNTIF('REKOD PRESTASI MURID'!$K$11:$K$70,1)</f>
        <v>0</v>
      </c>
      <c r="D65" s="12">
        <f>COUNTIF('REKOD PRESTASI MURID'!$K$11:$K$70,2)</f>
        <v>2</v>
      </c>
      <c r="E65" s="12">
        <f>COUNTIF('REKOD PRESTASI MURID'!$K$11:$K$70,3)</f>
        <v>10</v>
      </c>
      <c r="F65" s="12">
        <f>COUNTIF('REKOD PRESTASI MURID'!$K$11:$K$70,4)</f>
        <v>10</v>
      </c>
      <c r="G65" s="12">
        <f>COUNTIF('REKOD PRESTASI MURID'!$K$11:$K$70,5)</f>
        <v>28</v>
      </c>
      <c r="H65" s="12">
        <f>COUNTIF('REKOD PRESTASI MURID'!$K$11:$K$70,6)</f>
        <v>10</v>
      </c>
      <c r="I65" s="9"/>
      <c r="J65" s="12" t="s">
        <v>147</v>
      </c>
      <c r="K65" s="12">
        <f>COUNTIF('REKOD PRESTASI MURID'!$M$11:$M$70,1)</f>
        <v>0</v>
      </c>
      <c r="L65" s="12">
        <f>COUNTIF('REKOD PRESTASI MURID'!$M$11:$M$70,2)</f>
        <v>1</v>
      </c>
      <c r="M65" s="12">
        <f>COUNTIF('REKOD PRESTASI MURID'!$M$11:$M$70,3)</f>
        <v>1</v>
      </c>
      <c r="N65" s="12">
        <f>COUNTIF('REKOD PRESTASI MURID'!$M$11:$M$70,4)</f>
        <v>3</v>
      </c>
      <c r="O65" s="12">
        <f>COUNTIF('REKOD PRESTASI MURID'!$M$11:$M$70,5)</f>
        <v>46</v>
      </c>
      <c r="P65" s="12">
        <f>COUNTIF('REKOD PRESTASI MURID'!$M$11:$M$70,6)</f>
        <v>9</v>
      </c>
      <c r="Q65" s="9"/>
    </row>
    <row r="66" spans="1:17">
      <c r="A66" s="9"/>
      <c r="B66" s="20"/>
      <c r="C66" s="20"/>
      <c r="D66" s="20"/>
      <c r="E66" s="20"/>
      <c r="F66" s="20"/>
      <c r="G66" s="20"/>
      <c r="H66" s="20"/>
      <c r="I66" s="9"/>
      <c r="J66" s="20"/>
      <c r="K66" s="20"/>
      <c r="L66" s="20"/>
      <c r="M66" s="20"/>
      <c r="N66" s="20"/>
      <c r="O66" s="20"/>
      <c r="P66" s="20"/>
      <c r="Q66" s="9"/>
    </row>
    <row r="67" spans="1:17">
      <c r="A67" s="9"/>
      <c r="B67" s="20"/>
      <c r="C67" s="20"/>
      <c r="D67" s="20"/>
      <c r="E67" s="20"/>
      <c r="F67" s="20"/>
      <c r="G67" s="20"/>
      <c r="H67" s="20"/>
      <c r="I67" s="9"/>
      <c r="J67" s="20"/>
      <c r="K67" s="20"/>
      <c r="L67" s="20"/>
      <c r="M67" s="20"/>
      <c r="N67" s="31"/>
      <c r="O67" s="31"/>
      <c r="P67" s="31"/>
      <c r="Q67" s="9"/>
    </row>
    <row r="68" spans="1:17">
      <c r="A68" s="9"/>
      <c r="B68" s="20"/>
      <c r="C68" s="20"/>
      <c r="D68" s="20"/>
      <c r="E68" s="20"/>
      <c r="F68" s="20"/>
      <c r="G68" s="20"/>
      <c r="H68" s="20"/>
      <c r="I68" s="9"/>
      <c r="J68" s="20"/>
      <c r="K68" s="20"/>
      <c r="L68" s="20"/>
      <c r="M68" s="20"/>
      <c r="N68" s="31"/>
      <c r="O68" s="31"/>
      <c r="P68" s="31"/>
      <c r="Q68" s="9"/>
    </row>
    <row r="69" spans="1:17">
      <c r="A69" s="9"/>
      <c r="B69" s="20"/>
      <c r="C69" s="20"/>
      <c r="D69" s="20"/>
      <c r="E69" s="20"/>
      <c r="F69" s="20"/>
      <c r="G69" s="20"/>
      <c r="H69" s="20"/>
      <c r="I69" s="9"/>
      <c r="J69" s="20"/>
      <c r="K69" s="20"/>
      <c r="L69" s="20"/>
      <c r="M69" s="20"/>
      <c r="N69" s="31"/>
      <c r="O69" s="31"/>
      <c r="P69" s="31"/>
      <c r="Q69" s="9"/>
    </row>
    <row r="70" spans="1:17">
      <c r="A70" s="9"/>
      <c r="B70" s="20"/>
      <c r="C70" s="20"/>
      <c r="D70" s="20"/>
      <c r="E70" s="20"/>
      <c r="F70" s="20"/>
      <c r="G70" s="20"/>
      <c r="H70" s="20"/>
      <c r="I70" s="9"/>
      <c r="J70" s="20"/>
      <c r="K70" s="20"/>
      <c r="L70" s="20"/>
      <c r="M70" s="20"/>
      <c r="N70" s="31"/>
      <c r="O70" s="31"/>
      <c r="P70" s="31"/>
      <c r="Q70" s="9"/>
    </row>
    <row r="71" spans="1:17">
      <c r="A71" s="9"/>
      <c r="B71" s="20"/>
      <c r="C71" s="20"/>
      <c r="D71" s="20"/>
      <c r="E71" s="20"/>
      <c r="F71" s="20"/>
      <c r="G71" s="20"/>
      <c r="H71" s="20"/>
      <c r="I71" s="9"/>
      <c r="J71" s="20"/>
      <c r="K71" s="20"/>
      <c r="L71" s="20"/>
      <c r="M71" s="20"/>
      <c r="N71" s="31"/>
      <c r="O71" s="31"/>
      <c r="P71" s="31"/>
      <c r="Q71" s="9"/>
    </row>
    <row r="72" spans="1:17">
      <c r="A72" s="9"/>
      <c r="B72" s="20"/>
      <c r="C72" s="20"/>
      <c r="D72" s="20"/>
      <c r="E72" s="20"/>
      <c r="F72" s="20"/>
      <c r="G72" s="20"/>
      <c r="H72" s="20"/>
      <c r="I72" s="9"/>
      <c r="J72" s="20"/>
      <c r="K72" s="20"/>
      <c r="L72" s="20"/>
      <c r="M72" s="20"/>
      <c r="N72" s="31"/>
      <c r="O72" s="31"/>
      <c r="P72" s="31"/>
      <c r="Q72" s="9"/>
    </row>
    <row r="73" spans="1:17">
      <c r="A73" s="9"/>
      <c r="B73" s="20"/>
      <c r="C73" s="20"/>
      <c r="D73" s="20"/>
      <c r="E73" s="20"/>
      <c r="F73" s="20"/>
      <c r="G73" s="20"/>
      <c r="H73" s="20"/>
      <c r="I73" s="9"/>
      <c r="J73" s="20"/>
      <c r="K73" s="20"/>
      <c r="L73" s="20"/>
      <c r="M73" s="20"/>
      <c r="N73" s="31"/>
      <c r="O73" s="31"/>
      <c r="P73" s="31"/>
      <c r="Q73" s="9"/>
    </row>
    <row r="74" spans="1:17">
      <c r="A74" s="9"/>
      <c r="B74" s="20"/>
      <c r="C74" s="20"/>
      <c r="D74" s="20"/>
      <c r="E74" s="20"/>
      <c r="F74" s="20"/>
      <c r="G74" s="20"/>
      <c r="H74" s="20"/>
      <c r="I74" s="9"/>
      <c r="J74" s="20"/>
      <c r="K74" s="20"/>
      <c r="L74" s="20"/>
      <c r="M74" s="20"/>
      <c r="N74" s="31"/>
      <c r="O74" s="31"/>
      <c r="P74" s="31"/>
      <c r="Q74" s="9"/>
    </row>
    <row r="75" spans="1:17">
      <c r="A75" s="9"/>
      <c r="B75" s="20"/>
      <c r="C75" s="20"/>
      <c r="D75" s="20"/>
      <c r="E75" s="20"/>
      <c r="F75" s="20"/>
      <c r="G75" s="20"/>
      <c r="H75" s="20"/>
      <c r="I75" s="9"/>
      <c r="J75" s="20"/>
      <c r="K75" s="20"/>
      <c r="L75" s="20"/>
      <c r="M75" s="20"/>
      <c r="N75" s="20"/>
      <c r="O75" s="20"/>
      <c r="P75" s="20"/>
      <c r="Q75" s="9"/>
    </row>
    <row r="76" spans="1:17">
      <c r="A76" s="9"/>
      <c r="B76" s="20"/>
      <c r="C76" s="20"/>
      <c r="D76" s="20"/>
      <c r="E76" s="20"/>
      <c r="F76" s="20"/>
      <c r="G76" s="20"/>
      <c r="H76" s="20"/>
      <c r="I76" s="9"/>
      <c r="J76" s="20"/>
      <c r="K76" s="20"/>
      <c r="L76" s="20"/>
      <c r="M76" s="20"/>
      <c r="N76" s="20"/>
      <c r="O76" s="20"/>
      <c r="P76" s="20"/>
      <c r="Q76" s="9"/>
    </row>
    <row r="77" spans="1:17">
      <c r="A77" s="9"/>
      <c r="B77" s="20"/>
      <c r="C77" s="20"/>
      <c r="D77" s="20"/>
      <c r="E77" s="20"/>
      <c r="F77" s="20"/>
      <c r="G77" s="20"/>
      <c r="H77" s="20"/>
      <c r="I77" s="9"/>
      <c r="J77" s="20"/>
      <c r="K77" s="20"/>
      <c r="L77" s="20"/>
      <c r="M77" s="20"/>
      <c r="N77" s="20"/>
      <c r="O77" s="20"/>
      <c r="P77" s="20"/>
      <c r="Q77" s="9"/>
    </row>
    <row r="78" spans="1:17">
      <c r="A78" s="9"/>
      <c r="B78" s="20"/>
      <c r="C78" s="20"/>
      <c r="D78" s="20"/>
      <c r="E78" s="20"/>
      <c r="F78" s="17" t="s">
        <v>148</v>
      </c>
      <c r="G78" s="18">
        <f>SUM(C65:H65)</f>
        <v>60</v>
      </c>
      <c r="H78" s="17" t="s">
        <v>149</v>
      </c>
      <c r="I78" s="16"/>
      <c r="J78" s="20"/>
      <c r="K78" s="20"/>
      <c r="L78" s="20"/>
      <c r="M78" s="20"/>
      <c r="N78" s="17" t="s">
        <v>148</v>
      </c>
      <c r="O78" s="18">
        <f>SUM(K65:P65)</f>
        <v>60</v>
      </c>
      <c r="P78" s="17" t="s">
        <v>149</v>
      </c>
      <c r="Q78" s="9"/>
    </row>
    <row r="79" spans="1:17">
      <c r="A79" s="5"/>
      <c r="B79" s="5"/>
      <c r="C79" s="5"/>
      <c r="D79" s="5"/>
      <c r="E79" s="5"/>
      <c r="F79" s="5"/>
      <c r="G79" s="7"/>
      <c r="H79" s="322"/>
      <c r="I79" s="7"/>
      <c r="J79" s="5"/>
      <c r="K79" s="5"/>
      <c r="L79" s="5"/>
      <c r="M79" s="5"/>
      <c r="N79" s="5"/>
      <c r="O79" s="7"/>
      <c r="P79" s="322"/>
      <c r="Q79" s="5"/>
    </row>
    <row r="80" spans="1:17" ht="25.9" customHeight="1">
      <c r="A80" s="5"/>
      <c r="B80" s="5"/>
      <c r="C80" s="5"/>
      <c r="D80" s="5"/>
      <c r="E80" s="5"/>
      <c r="F80" s="5"/>
      <c r="G80" s="7"/>
      <c r="H80" s="322"/>
      <c r="I80" s="7"/>
      <c r="J80" s="5"/>
      <c r="K80" s="5"/>
      <c r="L80" s="5"/>
      <c r="M80" s="5"/>
      <c r="N80" s="5"/>
      <c r="O80" s="7"/>
      <c r="P80" s="322"/>
      <c r="Q80" s="5"/>
    </row>
    <row r="81" spans="1:17" ht="18.75">
      <c r="A81" s="5"/>
      <c r="B81" s="21" t="str">
        <f>'LAPORAN MURID (INDIVIDU)'!D31</f>
        <v>2.2.1,  2.2.2</v>
      </c>
      <c r="C81" s="19"/>
      <c r="D81" s="19"/>
      <c r="E81" s="19"/>
      <c r="F81" s="19"/>
      <c r="G81" s="19"/>
      <c r="H81" s="8" t="str">
        <f>'LAPORAN MURID (INDIVIDU)'!C31</f>
        <v>READING</v>
      </c>
      <c r="I81" s="7"/>
      <c r="J81" s="21" t="str">
        <f>'LAPORAN MURID (INDIVIDU)'!D32</f>
        <v>2.2.3,  2.2.4</v>
      </c>
      <c r="K81" s="19"/>
      <c r="L81" s="19"/>
      <c r="M81" s="19"/>
      <c r="N81" s="19"/>
      <c r="O81" s="19"/>
      <c r="P81" s="8" t="str">
        <f>'LAPORAN MURID (INDIVIDU)'!C31</f>
        <v>READING</v>
      </c>
      <c r="Q81" s="5"/>
    </row>
    <row r="82" spans="1:17">
      <c r="A82" s="9"/>
      <c r="B82" s="10" t="s">
        <v>137</v>
      </c>
      <c r="C82" s="11" t="s">
        <v>141</v>
      </c>
      <c r="D82" s="11" t="s">
        <v>142</v>
      </c>
      <c r="E82" s="11" t="s">
        <v>143</v>
      </c>
      <c r="F82" s="11" t="s">
        <v>144</v>
      </c>
      <c r="G82" s="11" t="s">
        <v>145</v>
      </c>
      <c r="H82" s="11" t="s">
        <v>146</v>
      </c>
      <c r="I82" s="9"/>
      <c r="J82" s="10" t="s">
        <v>137</v>
      </c>
      <c r="K82" s="11" t="s">
        <v>141</v>
      </c>
      <c r="L82" s="11" t="s">
        <v>142</v>
      </c>
      <c r="M82" s="11" t="s">
        <v>143</v>
      </c>
      <c r="N82" s="11" t="s">
        <v>144</v>
      </c>
      <c r="O82" s="11" t="s">
        <v>145</v>
      </c>
      <c r="P82" s="11" t="s">
        <v>146</v>
      </c>
      <c r="Q82" s="9"/>
    </row>
    <row r="83" spans="1:17">
      <c r="A83" s="9"/>
      <c r="B83" s="12" t="s">
        <v>147</v>
      </c>
      <c r="C83" s="12">
        <f>COUNTIF('REKOD PRESTASI MURID'!$N$11:$N$70,1)</f>
        <v>2</v>
      </c>
      <c r="D83" s="12">
        <f>COUNTIF('REKOD PRESTASI MURID'!$N$11:$N$70,2)</f>
        <v>0</v>
      </c>
      <c r="E83" s="12">
        <f>COUNTIF('REKOD PRESTASI MURID'!$N$11:$N$70,3)</f>
        <v>11</v>
      </c>
      <c r="F83" s="12">
        <f>COUNTIF('REKOD PRESTASI MURID'!$N$11:$N$70,4)</f>
        <v>29</v>
      </c>
      <c r="G83" s="12">
        <f>COUNTIF('REKOD PRESTASI MURID'!$N$11:$N$70,5)</f>
        <v>9</v>
      </c>
      <c r="H83" s="12">
        <f>COUNTIF('REKOD PRESTASI MURID'!$N$11:$N$70,6)</f>
        <v>9</v>
      </c>
      <c r="I83" s="9"/>
      <c r="J83" s="12" t="s">
        <v>147</v>
      </c>
      <c r="K83" s="12">
        <f>COUNTIF('REKOD PRESTASI MURID'!$O$11:$O$70,1)</f>
        <v>3</v>
      </c>
      <c r="L83" s="12">
        <f>COUNTIF('REKOD PRESTASI MURID'!$O$11:$O$70,2)</f>
        <v>0</v>
      </c>
      <c r="M83" s="12">
        <f>COUNTIF('REKOD PRESTASI MURID'!$O$11:$O$70,3)</f>
        <v>10</v>
      </c>
      <c r="N83" s="12">
        <f>COUNTIF('REKOD PRESTASI MURID'!$O$11:$O$70,4)</f>
        <v>29</v>
      </c>
      <c r="O83" s="12">
        <f>COUNTIF('REKOD PRESTASI MURID'!$O$11:$O$70,5)</f>
        <v>9</v>
      </c>
      <c r="P83" s="12">
        <f>COUNTIF('REKOD PRESTASI MURID'!$O$11:$O$70,6)</f>
        <v>9</v>
      </c>
      <c r="Q83" s="9"/>
    </row>
    <row r="84" spans="1:17">
      <c r="A84" s="9"/>
      <c r="B84" s="20"/>
      <c r="C84" s="20"/>
      <c r="D84" s="20"/>
      <c r="E84" s="20"/>
      <c r="F84" s="20"/>
      <c r="G84" s="20"/>
      <c r="H84" s="20"/>
      <c r="I84" s="9"/>
      <c r="J84" s="20"/>
      <c r="K84" s="20"/>
      <c r="L84" s="20"/>
      <c r="M84" s="20"/>
      <c r="N84" s="20"/>
      <c r="O84" s="20"/>
      <c r="P84" s="20"/>
      <c r="Q84" s="9"/>
    </row>
    <row r="85" spans="1:17">
      <c r="A85" s="9"/>
      <c r="B85" s="20"/>
      <c r="C85" s="20"/>
      <c r="D85" s="20"/>
      <c r="E85" s="20"/>
      <c r="F85" s="20"/>
      <c r="G85" s="20"/>
      <c r="H85" s="20"/>
      <c r="I85" s="9"/>
      <c r="J85" s="20"/>
      <c r="K85" s="20"/>
      <c r="L85" s="20"/>
      <c r="M85" s="20"/>
      <c r="N85" s="20"/>
      <c r="O85" s="20"/>
      <c r="P85" s="20"/>
      <c r="Q85" s="9"/>
    </row>
    <row r="86" spans="1:17">
      <c r="A86" s="9"/>
      <c r="B86" s="20"/>
      <c r="C86" s="20"/>
      <c r="D86" s="20"/>
      <c r="E86" s="20"/>
      <c r="F86" s="20"/>
      <c r="G86" s="20"/>
      <c r="H86" s="20"/>
      <c r="I86" s="9"/>
      <c r="J86" s="20"/>
      <c r="K86" s="20"/>
      <c r="L86" s="20"/>
      <c r="M86" s="20"/>
      <c r="N86" s="20"/>
      <c r="O86" s="20"/>
      <c r="P86" s="20"/>
      <c r="Q86" s="9"/>
    </row>
    <row r="87" spans="1:17">
      <c r="A87" s="9"/>
      <c r="B87" s="20"/>
      <c r="C87" s="20"/>
      <c r="D87" s="20"/>
      <c r="E87" s="20"/>
      <c r="F87" s="20"/>
      <c r="G87" s="20"/>
      <c r="H87" s="20"/>
      <c r="I87" s="9"/>
      <c r="J87" s="20"/>
      <c r="K87" s="20"/>
      <c r="L87" s="20"/>
      <c r="M87" s="20"/>
      <c r="N87" s="20"/>
      <c r="O87" s="20"/>
      <c r="P87" s="20"/>
      <c r="Q87" s="9"/>
    </row>
    <row r="88" spans="1:17">
      <c r="A88" s="9"/>
      <c r="B88" s="20"/>
      <c r="C88" s="20"/>
      <c r="D88" s="20"/>
      <c r="E88" s="20"/>
      <c r="F88" s="20"/>
      <c r="G88" s="20"/>
      <c r="H88" s="20"/>
      <c r="I88" s="9"/>
      <c r="J88" s="20"/>
      <c r="K88" s="20"/>
      <c r="L88" s="20"/>
      <c r="M88" s="20"/>
      <c r="N88" s="20"/>
      <c r="O88" s="20"/>
      <c r="P88" s="20"/>
      <c r="Q88" s="9"/>
    </row>
    <row r="89" spans="1:17">
      <c r="A89" s="9"/>
      <c r="B89" s="20"/>
      <c r="C89" s="20"/>
      <c r="D89" s="20"/>
      <c r="E89" s="20"/>
      <c r="F89" s="20"/>
      <c r="G89" s="20"/>
      <c r="H89" s="20"/>
      <c r="I89" s="9"/>
      <c r="J89" s="20"/>
      <c r="K89" s="20"/>
      <c r="L89" s="20"/>
      <c r="M89" s="20"/>
      <c r="N89" s="20"/>
      <c r="O89" s="20"/>
      <c r="P89" s="20"/>
      <c r="Q89" s="9"/>
    </row>
    <row r="90" spans="1:17">
      <c r="A90" s="9"/>
      <c r="B90" s="20"/>
      <c r="C90" s="20"/>
      <c r="D90" s="20"/>
      <c r="E90" s="20"/>
      <c r="F90" s="20"/>
      <c r="G90" s="20"/>
      <c r="H90" s="20"/>
      <c r="I90" s="9"/>
      <c r="J90" s="20"/>
      <c r="K90" s="20"/>
      <c r="L90" s="20"/>
      <c r="M90" s="20"/>
      <c r="N90" s="20"/>
      <c r="O90" s="20"/>
      <c r="P90" s="20"/>
      <c r="Q90" s="9"/>
    </row>
    <row r="91" spans="1:17">
      <c r="A91" s="9"/>
      <c r="B91" s="20"/>
      <c r="C91" s="20"/>
      <c r="D91" s="20"/>
      <c r="E91" s="20"/>
      <c r="F91" s="20"/>
      <c r="G91" s="20"/>
      <c r="H91" s="20"/>
      <c r="I91" s="9"/>
      <c r="J91" s="20"/>
      <c r="K91" s="20"/>
      <c r="L91" s="20"/>
      <c r="M91" s="20"/>
      <c r="N91" s="20"/>
      <c r="O91" s="20"/>
      <c r="P91" s="20"/>
      <c r="Q91" s="9"/>
    </row>
    <row r="92" spans="1:17">
      <c r="A92" s="9"/>
      <c r="B92" s="20"/>
      <c r="C92" s="20"/>
      <c r="D92" s="20"/>
      <c r="E92" s="20"/>
      <c r="F92" s="20"/>
      <c r="G92" s="20"/>
      <c r="H92" s="20"/>
      <c r="I92" s="9"/>
      <c r="J92" s="20"/>
      <c r="K92" s="20"/>
      <c r="L92" s="20"/>
      <c r="M92" s="20"/>
      <c r="N92" s="20"/>
      <c r="O92" s="20"/>
      <c r="P92" s="20"/>
      <c r="Q92" s="9"/>
    </row>
    <row r="93" spans="1:17">
      <c r="A93" s="9"/>
      <c r="B93" s="20"/>
      <c r="C93" s="20"/>
      <c r="D93" s="20"/>
      <c r="E93" s="20"/>
      <c r="F93" s="20"/>
      <c r="G93" s="20"/>
      <c r="H93" s="20"/>
      <c r="I93" s="9"/>
      <c r="J93" s="20"/>
      <c r="K93" s="20"/>
      <c r="L93" s="20"/>
      <c r="M93" s="20"/>
      <c r="N93" s="20"/>
      <c r="O93" s="20"/>
      <c r="P93" s="20"/>
      <c r="Q93" s="9"/>
    </row>
    <row r="94" spans="1:17">
      <c r="A94" s="9"/>
      <c r="B94" s="20"/>
      <c r="C94" s="20"/>
      <c r="D94" s="20"/>
      <c r="E94" s="20"/>
      <c r="F94" s="20"/>
      <c r="G94" s="20"/>
      <c r="H94" s="20"/>
      <c r="I94" s="9"/>
      <c r="J94" s="20"/>
      <c r="K94" s="20"/>
      <c r="L94" s="20"/>
      <c r="M94" s="20"/>
      <c r="N94" s="20"/>
      <c r="O94" s="20"/>
      <c r="P94" s="20"/>
      <c r="Q94" s="9"/>
    </row>
    <row r="95" spans="1:17">
      <c r="A95" s="9"/>
      <c r="B95" s="20"/>
      <c r="C95" s="20"/>
      <c r="D95" s="20"/>
      <c r="E95" s="20"/>
      <c r="F95" s="20"/>
      <c r="G95" s="20"/>
      <c r="H95" s="20"/>
      <c r="I95" s="9"/>
      <c r="J95" s="20"/>
      <c r="K95" s="20"/>
      <c r="L95" s="20"/>
      <c r="M95" s="20"/>
      <c r="N95" s="20"/>
      <c r="O95" s="20"/>
      <c r="P95" s="20"/>
      <c r="Q95" s="9"/>
    </row>
    <row r="96" spans="1:17">
      <c r="A96" s="9"/>
      <c r="B96" s="20"/>
      <c r="C96" s="20"/>
      <c r="D96" s="20"/>
      <c r="E96" s="20"/>
      <c r="F96" s="17" t="s">
        <v>148</v>
      </c>
      <c r="G96" s="18">
        <f>SUM(C83:H83)</f>
        <v>60</v>
      </c>
      <c r="H96" s="17" t="s">
        <v>149</v>
      </c>
      <c r="I96" s="16"/>
      <c r="J96" s="20"/>
      <c r="K96" s="20"/>
      <c r="L96" s="20"/>
      <c r="M96" s="20"/>
      <c r="N96" s="17" t="s">
        <v>148</v>
      </c>
      <c r="O96" s="18">
        <f>SUM(K83:P83)</f>
        <v>60</v>
      </c>
      <c r="P96" s="17" t="s">
        <v>149</v>
      </c>
      <c r="Q96" s="9"/>
    </row>
    <row r="97" spans="1:17" ht="25.9" customHeight="1">
      <c r="A97" s="5"/>
      <c r="B97" s="5"/>
      <c r="C97" s="5"/>
      <c r="D97" s="5"/>
      <c r="E97" s="5"/>
      <c r="F97" s="5"/>
      <c r="G97" s="7"/>
      <c r="H97" s="322"/>
      <c r="I97" s="7"/>
      <c r="J97" s="5"/>
      <c r="K97" s="5"/>
      <c r="L97" s="5"/>
      <c r="M97" s="5"/>
      <c r="N97" s="5"/>
      <c r="O97" s="5"/>
      <c r="P97" s="322"/>
      <c r="Q97" s="5"/>
    </row>
    <row r="98" spans="1:17">
      <c r="A98" s="5"/>
      <c r="B98" s="5"/>
      <c r="C98" s="5"/>
      <c r="D98" s="5"/>
      <c r="E98" s="5"/>
      <c r="F98" s="5"/>
      <c r="G98" s="7"/>
      <c r="H98" s="322"/>
      <c r="I98" s="7"/>
      <c r="J98" s="5"/>
      <c r="K98" s="5"/>
      <c r="L98" s="5"/>
      <c r="M98" s="5"/>
      <c r="N98" s="5"/>
      <c r="O98" s="5"/>
      <c r="P98" s="322"/>
      <c r="Q98" s="5"/>
    </row>
    <row r="99" spans="1:17" ht="18.75">
      <c r="A99" s="5"/>
      <c r="B99" s="21" t="str">
        <f>'LAPORAN MURID (INDIVIDU)'!D33</f>
        <v>2.3.1</v>
      </c>
      <c r="C99" s="19"/>
      <c r="D99" s="19"/>
      <c r="E99" s="19"/>
      <c r="F99" s="19"/>
      <c r="G99" s="19"/>
      <c r="H99" s="8" t="str">
        <f>'LAPORAN MURID (INDIVIDU)'!C31</f>
        <v>READING</v>
      </c>
      <c r="I99" s="7"/>
      <c r="J99" s="28" t="s">
        <v>169</v>
      </c>
      <c r="K99" s="26"/>
      <c r="L99" s="26"/>
      <c r="M99" s="26"/>
      <c r="N99" s="26"/>
      <c r="O99" s="26"/>
      <c r="P99" s="27" t="str">
        <f>'LAPORAN MURID (INDIVIDU)'!C31</f>
        <v>READING</v>
      </c>
      <c r="Q99" s="5"/>
    </row>
    <row r="100" spans="1:17">
      <c r="A100" s="9"/>
      <c r="B100" s="10" t="s">
        <v>137</v>
      </c>
      <c r="C100" s="11" t="s">
        <v>141</v>
      </c>
      <c r="D100" s="11" t="s">
        <v>142</v>
      </c>
      <c r="E100" s="11" t="s">
        <v>143</v>
      </c>
      <c r="F100" s="11" t="s">
        <v>144</v>
      </c>
      <c r="G100" s="11" t="s">
        <v>145</v>
      </c>
      <c r="H100" s="11" t="s">
        <v>146</v>
      </c>
      <c r="I100" s="9"/>
      <c r="J100" s="10" t="s">
        <v>137</v>
      </c>
      <c r="K100" s="11" t="s">
        <v>141</v>
      </c>
      <c r="L100" s="11" t="s">
        <v>142</v>
      </c>
      <c r="M100" s="11" t="s">
        <v>143</v>
      </c>
      <c r="N100" s="11" t="s">
        <v>144</v>
      </c>
      <c r="O100" s="11" t="s">
        <v>145</v>
      </c>
      <c r="P100" s="11" t="s">
        <v>146</v>
      </c>
      <c r="Q100" s="9"/>
    </row>
    <row r="101" spans="1:17">
      <c r="A101" s="9"/>
      <c r="B101" s="12" t="s">
        <v>147</v>
      </c>
      <c r="C101" s="12">
        <f>COUNTIF('REKOD PRESTASI MURID'!$P$11:$P$70,1)</f>
        <v>2</v>
      </c>
      <c r="D101" s="12">
        <f>COUNTIF('REKOD PRESTASI MURID'!$P$11:$P$70,2)</f>
        <v>0</v>
      </c>
      <c r="E101" s="12">
        <f>COUNTIF('REKOD PRESTASI MURID'!$P$11:$P$70,3)</f>
        <v>9</v>
      </c>
      <c r="F101" s="12">
        <f>COUNTIF('REKOD PRESTASI MURID'!$P$11:$P$70,4)</f>
        <v>11</v>
      </c>
      <c r="G101" s="12">
        <f>COUNTIF('REKOD PRESTASI MURID'!$P$11:$P$70,5)</f>
        <v>30</v>
      </c>
      <c r="H101" s="12">
        <f>COUNTIF('REKOD PRESTASI MURID'!$P$11:$P$70,6)</f>
        <v>8</v>
      </c>
      <c r="I101" s="9"/>
      <c r="J101" s="12" t="s">
        <v>147</v>
      </c>
      <c r="K101" s="12">
        <f>COUNTIF('REKOD PRESTASI MURID'!$R$11:$R$70,1)</f>
        <v>2</v>
      </c>
      <c r="L101" s="12">
        <f>COUNTIF('REKOD PRESTASI MURID'!$R$11:$R$70,2)</f>
        <v>0</v>
      </c>
      <c r="M101" s="12">
        <f>COUNTIF('REKOD PRESTASI MURID'!$R$11:$R$70,3)</f>
        <v>1</v>
      </c>
      <c r="N101" s="12">
        <f>COUNTIF('REKOD PRESTASI MURID'!$R$11:$R$70,4)</f>
        <v>19</v>
      </c>
      <c r="O101" s="12">
        <f>COUNTIF('REKOD PRESTASI MURID'!$R$11:$R$70,5)</f>
        <v>29</v>
      </c>
      <c r="P101" s="12">
        <f>COUNTIF('REKOD PRESTASI MURID'!$R$11:$R$70,6)</f>
        <v>9</v>
      </c>
      <c r="Q101" s="9"/>
    </row>
    <row r="102" spans="1:17">
      <c r="A102" s="9"/>
      <c r="B102" s="20"/>
      <c r="C102" s="20"/>
      <c r="D102" s="20"/>
      <c r="E102" s="20"/>
      <c r="F102" s="20"/>
      <c r="G102" s="20"/>
      <c r="H102" s="20"/>
      <c r="I102" s="9"/>
      <c r="J102" s="20"/>
      <c r="K102" s="20"/>
      <c r="L102" s="20"/>
      <c r="M102" s="20"/>
      <c r="N102" s="20"/>
      <c r="O102" s="20"/>
      <c r="P102" s="20"/>
      <c r="Q102" s="9"/>
    </row>
    <row r="103" spans="1:17">
      <c r="A103" s="9"/>
      <c r="B103" s="20"/>
      <c r="C103" s="20"/>
      <c r="D103" s="20"/>
      <c r="E103" s="20"/>
      <c r="F103" s="20"/>
      <c r="G103" s="20"/>
      <c r="H103" s="20"/>
      <c r="I103" s="9"/>
      <c r="J103" s="20"/>
      <c r="K103" s="20"/>
      <c r="L103" s="20"/>
      <c r="M103" s="20"/>
      <c r="N103" s="20"/>
      <c r="O103" s="20"/>
      <c r="P103" s="20"/>
      <c r="Q103" s="9"/>
    </row>
    <row r="104" spans="1:17">
      <c r="A104" s="9"/>
      <c r="B104" s="20"/>
      <c r="C104" s="20"/>
      <c r="D104" s="20"/>
      <c r="E104" s="20"/>
      <c r="F104" s="20"/>
      <c r="G104" s="20"/>
      <c r="H104" s="20"/>
      <c r="I104" s="9"/>
      <c r="J104" s="20"/>
      <c r="K104" s="20"/>
      <c r="L104" s="20"/>
      <c r="M104" s="20"/>
      <c r="N104" s="20"/>
      <c r="O104" s="20"/>
      <c r="P104" s="20"/>
      <c r="Q104" s="9"/>
    </row>
    <row r="105" spans="1:17">
      <c r="A105" s="9"/>
      <c r="B105" s="20"/>
      <c r="C105" s="20"/>
      <c r="D105" s="20"/>
      <c r="E105" s="20"/>
      <c r="F105" s="20"/>
      <c r="G105" s="20"/>
      <c r="H105" s="20"/>
      <c r="I105" s="9"/>
      <c r="J105" s="20"/>
      <c r="K105" s="20"/>
      <c r="L105" s="20"/>
      <c r="M105" s="20"/>
      <c r="N105" s="20"/>
      <c r="O105" s="20"/>
      <c r="P105" s="20"/>
      <c r="Q105" s="9"/>
    </row>
    <row r="106" spans="1:17">
      <c r="A106" s="9"/>
      <c r="B106" s="20"/>
      <c r="C106" s="20"/>
      <c r="D106" s="20"/>
      <c r="E106" s="20"/>
      <c r="F106" s="20"/>
      <c r="G106" s="20"/>
      <c r="H106" s="20"/>
      <c r="I106" s="9"/>
      <c r="J106" s="20"/>
      <c r="K106" s="20"/>
      <c r="L106" s="20"/>
      <c r="M106" s="20"/>
      <c r="N106" s="20"/>
      <c r="O106" s="20"/>
      <c r="P106" s="20"/>
      <c r="Q106" s="9"/>
    </row>
    <row r="107" spans="1:17">
      <c r="A107" s="9"/>
      <c r="B107" s="20"/>
      <c r="C107" s="20"/>
      <c r="D107" s="20"/>
      <c r="E107" s="20"/>
      <c r="F107" s="20"/>
      <c r="G107" s="20"/>
      <c r="H107" s="20"/>
      <c r="I107" s="9"/>
      <c r="J107" s="20"/>
      <c r="K107" s="20"/>
      <c r="L107" s="20"/>
      <c r="M107" s="20"/>
      <c r="N107" s="20"/>
      <c r="O107" s="20"/>
      <c r="P107" s="20"/>
      <c r="Q107" s="9"/>
    </row>
    <row r="108" spans="1:17">
      <c r="A108" s="9"/>
      <c r="B108" s="20"/>
      <c r="C108" s="20"/>
      <c r="D108" s="20"/>
      <c r="E108" s="20"/>
      <c r="F108" s="20"/>
      <c r="G108" s="20"/>
      <c r="H108" s="20"/>
      <c r="I108" s="9"/>
      <c r="J108" s="20"/>
      <c r="K108" s="20"/>
      <c r="L108" s="20"/>
      <c r="M108" s="20"/>
      <c r="N108" s="20"/>
      <c r="O108" s="20"/>
      <c r="P108" s="20"/>
      <c r="Q108" s="9"/>
    </row>
    <row r="109" spans="1:17">
      <c r="A109" s="9"/>
      <c r="B109" s="20"/>
      <c r="C109" s="20"/>
      <c r="D109" s="20"/>
      <c r="E109" s="20"/>
      <c r="F109" s="20"/>
      <c r="G109" s="20"/>
      <c r="H109" s="20"/>
      <c r="I109" s="9"/>
      <c r="J109" s="20"/>
      <c r="K109" s="20"/>
      <c r="L109" s="20"/>
      <c r="M109" s="20"/>
      <c r="N109" s="20"/>
      <c r="O109" s="20"/>
      <c r="P109" s="20"/>
      <c r="Q109" s="9"/>
    </row>
    <row r="110" spans="1:17">
      <c r="A110" s="9"/>
      <c r="B110" s="20"/>
      <c r="C110" s="20"/>
      <c r="D110" s="20"/>
      <c r="E110" s="20"/>
      <c r="F110" s="20"/>
      <c r="G110" s="20"/>
      <c r="H110" s="20"/>
      <c r="I110" s="9"/>
      <c r="J110" s="20"/>
      <c r="K110" s="20"/>
      <c r="L110" s="20"/>
      <c r="M110" s="20"/>
      <c r="N110" s="20"/>
      <c r="O110" s="20"/>
      <c r="P110" s="20"/>
      <c r="Q110" s="9"/>
    </row>
    <row r="111" spans="1:17">
      <c r="A111" s="9"/>
      <c r="B111" s="20"/>
      <c r="C111" s="20"/>
      <c r="D111" s="20"/>
      <c r="E111" s="20"/>
      <c r="F111" s="20"/>
      <c r="G111" s="20"/>
      <c r="H111" s="20"/>
      <c r="I111" s="9"/>
      <c r="J111" s="20"/>
      <c r="K111" s="20"/>
      <c r="L111" s="20"/>
      <c r="M111" s="20"/>
      <c r="N111" s="20"/>
      <c r="O111" s="20"/>
      <c r="P111" s="20"/>
      <c r="Q111" s="9"/>
    </row>
    <row r="112" spans="1:17">
      <c r="A112" s="9"/>
      <c r="B112" s="20"/>
      <c r="C112" s="20"/>
      <c r="D112" s="20"/>
      <c r="E112" s="20"/>
      <c r="F112" s="20"/>
      <c r="G112" s="20"/>
      <c r="H112" s="20"/>
      <c r="I112" s="9"/>
      <c r="J112" s="20"/>
      <c r="K112" s="20"/>
      <c r="L112" s="20"/>
      <c r="M112" s="20"/>
      <c r="N112" s="20"/>
      <c r="O112" s="20"/>
      <c r="P112" s="20"/>
      <c r="Q112" s="9"/>
    </row>
    <row r="113" spans="1:17">
      <c r="A113" s="9"/>
      <c r="B113" s="20"/>
      <c r="C113" s="20"/>
      <c r="D113" s="20"/>
      <c r="E113" s="20"/>
      <c r="F113" s="20"/>
      <c r="G113" s="20"/>
      <c r="H113" s="20"/>
      <c r="I113" s="9"/>
      <c r="J113" s="20"/>
      <c r="K113" s="20"/>
      <c r="L113" s="20"/>
      <c r="M113" s="20"/>
      <c r="N113" s="20"/>
      <c r="O113" s="20"/>
      <c r="P113" s="20"/>
      <c r="Q113" s="9"/>
    </row>
    <row r="114" spans="1:17">
      <c r="A114" s="9"/>
      <c r="B114" s="20"/>
      <c r="C114" s="20"/>
      <c r="D114" s="20"/>
      <c r="E114" s="20"/>
      <c r="F114" s="17" t="s">
        <v>148</v>
      </c>
      <c r="G114" s="18">
        <f>SUM(C101:H101)</f>
        <v>60</v>
      </c>
      <c r="H114" s="17" t="s">
        <v>149</v>
      </c>
      <c r="I114" s="9"/>
      <c r="J114" s="20"/>
      <c r="K114" s="20"/>
      <c r="L114" s="20"/>
      <c r="M114" s="20"/>
      <c r="N114" s="17" t="s">
        <v>148</v>
      </c>
      <c r="O114" s="18">
        <f>SUM(K101:P101)</f>
        <v>60</v>
      </c>
      <c r="P114" s="17" t="s">
        <v>149</v>
      </c>
      <c r="Q114" s="16"/>
    </row>
    <row r="115" spans="1:17" ht="16.149999999999999" customHeight="1">
      <c r="A115" s="5"/>
      <c r="B115" s="5"/>
      <c r="C115" s="5"/>
      <c r="D115" s="5"/>
      <c r="E115" s="5"/>
      <c r="F115" s="5"/>
      <c r="G115" s="5"/>
      <c r="H115" s="161"/>
      <c r="I115" s="5"/>
      <c r="J115" s="5"/>
      <c r="K115" s="5"/>
      <c r="L115" s="5"/>
      <c r="M115" s="5"/>
      <c r="N115" s="5"/>
      <c r="O115" s="7"/>
      <c r="P115" s="161"/>
      <c r="Q115" s="7"/>
    </row>
    <row r="116" spans="1:17" ht="18.75">
      <c r="A116" s="5"/>
      <c r="B116" s="21" t="str">
        <f>'LAPORAN MURID (INDIVIDU)'!D35</f>
        <v>3.1.1</v>
      </c>
      <c r="C116" s="19"/>
      <c r="D116" s="19"/>
      <c r="E116" s="19"/>
      <c r="F116" s="19"/>
      <c r="G116" s="19"/>
      <c r="H116" s="188" t="str">
        <f>'LAPORAN MURID (INDIVIDU)'!C35</f>
        <v>WRITING</v>
      </c>
      <c r="I116" s="5"/>
      <c r="J116" s="21" t="str">
        <f>'LAPORAN MURID (INDIVIDU)'!D36</f>
        <v>3.1.2</v>
      </c>
      <c r="K116" s="19"/>
      <c r="L116" s="19"/>
      <c r="M116" s="19"/>
      <c r="N116" s="19"/>
      <c r="O116" s="19"/>
      <c r="P116" s="188" t="str">
        <f>'LAPORAN MURID (INDIVIDU)'!C35</f>
        <v>WRITING</v>
      </c>
      <c r="Q116" s="7"/>
    </row>
    <row r="117" spans="1:17">
      <c r="A117" s="9"/>
      <c r="B117" s="10" t="s">
        <v>137</v>
      </c>
      <c r="C117" s="11" t="s">
        <v>141</v>
      </c>
      <c r="D117" s="11" t="s">
        <v>142</v>
      </c>
      <c r="E117" s="11" t="s">
        <v>143</v>
      </c>
      <c r="F117" s="11" t="s">
        <v>144</v>
      </c>
      <c r="G117" s="11" t="s">
        <v>145</v>
      </c>
      <c r="H117" s="11" t="s">
        <v>146</v>
      </c>
      <c r="I117" s="9"/>
      <c r="J117" s="10" t="s">
        <v>137</v>
      </c>
      <c r="K117" s="11" t="s">
        <v>141</v>
      </c>
      <c r="L117" s="11" t="s">
        <v>142</v>
      </c>
      <c r="M117" s="11" t="s">
        <v>143</v>
      </c>
      <c r="N117" s="11" t="s">
        <v>144</v>
      </c>
      <c r="O117" s="11" t="s">
        <v>145</v>
      </c>
      <c r="P117" s="11" t="s">
        <v>146</v>
      </c>
      <c r="Q117" s="9"/>
    </row>
    <row r="118" spans="1:17">
      <c r="A118" s="9"/>
      <c r="B118" s="12" t="s">
        <v>147</v>
      </c>
      <c r="C118" s="12">
        <f>COUNTIF('REKOD PRESTASI MURID'!$S$11:$S$70,1)</f>
        <v>4</v>
      </c>
      <c r="D118" s="12">
        <f>COUNTIF('REKOD PRESTASI MURID'!$S$11:$S$70,2)</f>
        <v>0</v>
      </c>
      <c r="E118" s="12">
        <f>COUNTIF('REKOD PRESTASI MURID'!$S$11:$S$70,3)</f>
        <v>8</v>
      </c>
      <c r="F118" s="12">
        <f>COUNTIF('REKOD PRESTASI MURID'!$S$11:$S$70,4)</f>
        <v>8</v>
      </c>
      <c r="G118" s="12">
        <f>COUNTIF('REKOD PRESTASI MURID'!$S$11:$S$70,5)</f>
        <v>30</v>
      </c>
      <c r="H118" s="12">
        <f>COUNTIF('REKOD PRESTASI MURID'!$S$11:$S$70,6)</f>
        <v>10</v>
      </c>
      <c r="I118" s="9"/>
      <c r="J118" s="12" t="s">
        <v>147</v>
      </c>
      <c r="K118" s="12">
        <f>COUNTIF('REKOD PRESTASI MURID'!$T$11:$T$70,1)</f>
        <v>2</v>
      </c>
      <c r="L118" s="12">
        <f>COUNTIF('REKOD PRESTASI MURID'!$T$11:$T$70,2)</f>
        <v>2</v>
      </c>
      <c r="M118" s="12">
        <f>COUNTIF('REKOD PRESTASI MURID'!$T$11:$T$70,3)</f>
        <v>10</v>
      </c>
      <c r="N118" s="12">
        <f>COUNTIF('REKOD PRESTASI MURID'!$T$11:$T$70,4)</f>
        <v>28</v>
      </c>
      <c r="O118" s="12">
        <f>COUNTIF('REKOD PRESTASI MURID'!$T$11:$T$70,5)</f>
        <v>8</v>
      </c>
      <c r="P118" s="12">
        <f>COUNTIF('REKOD PRESTASI MURID'!$T$11:$T$70,6)</f>
        <v>10</v>
      </c>
      <c r="Q118" s="9"/>
    </row>
    <row r="119" spans="1:17">
      <c r="A119" s="9"/>
      <c r="B119" s="20"/>
      <c r="C119" s="20"/>
      <c r="D119" s="20"/>
      <c r="E119" s="20"/>
      <c r="F119" s="20"/>
      <c r="G119" s="20"/>
      <c r="H119" s="20"/>
      <c r="I119" s="9"/>
      <c r="J119" s="20"/>
      <c r="K119" s="20"/>
      <c r="L119" s="20"/>
      <c r="M119" s="20"/>
      <c r="N119" s="20"/>
      <c r="O119" s="20"/>
      <c r="P119" s="20"/>
      <c r="Q119" s="9"/>
    </row>
    <row r="120" spans="1:17">
      <c r="A120" s="9"/>
      <c r="B120" s="20"/>
      <c r="C120" s="20"/>
      <c r="D120" s="20"/>
      <c r="E120" s="20"/>
      <c r="F120" s="20"/>
      <c r="G120" s="20"/>
      <c r="H120" s="20"/>
      <c r="I120" s="9"/>
      <c r="J120" s="20"/>
      <c r="K120" s="20"/>
      <c r="L120" s="20"/>
      <c r="M120" s="20"/>
      <c r="N120" s="20"/>
      <c r="O120" s="20"/>
      <c r="P120" s="20"/>
      <c r="Q120" s="9"/>
    </row>
    <row r="121" spans="1:17">
      <c r="A121" s="9"/>
      <c r="B121" s="20"/>
      <c r="C121" s="20"/>
      <c r="D121" s="20"/>
      <c r="E121" s="20"/>
      <c r="F121" s="20"/>
      <c r="G121" s="20"/>
      <c r="H121" s="20"/>
      <c r="I121" s="9"/>
      <c r="J121" s="20"/>
      <c r="K121" s="20"/>
      <c r="L121" s="20"/>
      <c r="M121" s="20"/>
      <c r="N121" s="20"/>
      <c r="O121" s="20"/>
      <c r="P121" s="20"/>
      <c r="Q121" s="9"/>
    </row>
    <row r="122" spans="1:17">
      <c r="A122" s="9"/>
      <c r="B122" s="20"/>
      <c r="C122" s="20"/>
      <c r="D122" s="20"/>
      <c r="E122" s="20"/>
      <c r="F122" s="20"/>
      <c r="G122" s="20"/>
      <c r="H122" s="20"/>
      <c r="I122" s="9"/>
      <c r="J122" s="20"/>
      <c r="K122" s="20"/>
      <c r="L122" s="20"/>
      <c r="M122" s="20"/>
      <c r="N122" s="20"/>
      <c r="O122" s="20"/>
      <c r="P122" s="20"/>
      <c r="Q122" s="9"/>
    </row>
    <row r="123" spans="1:17">
      <c r="A123" s="9"/>
      <c r="B123" s="20"/>
      <c r="C123" s="20"/>
      <c r="D123" s="20"/>
      <c r="E123" s="20"/>
      <c r="F123" s="20"/>
      <c r="G123" s="20"/>
      <c r="H123" s="20"/>
      <c r="I123" s="9"/>
      <c r="J123" s="20"/>
      <c r="K123" s="20"/>
      <c r="L123" s="20"/>
      <c r="M123" s="20"/>
      <c r="N123" s="20"/>
      <c r="O123" s="20"/>
      <c r="P123" s="20"/>
      <c r="Q123" s="9"/>
    </row>
    <row r="124" spans="1:17">
      <c r="A124" s="9"/>
      <c r="B124" s="20"/>
      <c r="C124" s="20"/>
      <c r="D124" s="20"/>
      <c r="E124" s="20"/>
      <c r="F124" s="20"/>
      <c r="G124" s="20"/>
      <c r="H124" s="20"/>
      <c r="I124" s="9"/>
      <c r="J124" s="20"/>
      <c r="K124" s="20"/>
      <c r="L124" s="20"/>
      <c r="M124" s="20"/>
      <c r="N124" s="20"/>
      <c r="O124" s="20"/>
      <c r="P124" s="20"/>
      <c r="Q124" s="9"/>
    </row>
    <row r="125" spans="1:17">
      <c r="A125" s="9"/>
      <c r="B125" s="20"/>
      <c r="C125" s="20"/>
      <c r="D125" s="20"/>
      <c r="E125" s="20"/>
      <c r="F125" s="20"/>
      <c r="G125" s="20"/>
      <c r="H125" s="20"/>
      <c r="I125" s="9"/>
      <c r="J125" s="20"/>
      <c r="K125" s="20"/>
      <c r="L125" s="20"/>
      <c r="M125" s="20"/>
      <c r="N125" s="20"/>
      <c r="O125" s="20"/>
      <c r="P125" s="20"/>
      <c r="Q125" s="9"/>
    </row>
    <row r="126" spans="1:17">
      <c r="A126" s="9"/>
      <c r="B126" s="20"/>
      <c r="C126" s="20"/>
      <c r="D126" s="20"/>
      <c r="E126" s="20"/>
      <c r="F126" s="20"/>
      <c r="G126" s="20"/>
      <c r="H126" s="20"/>
      <c r="I126" s="9"/>
      <c r="J126" s="20"/>
      <c r="K126" s="20"/>
      <c r="L126" s="20"/>
      <c r="M126" s="20"/>
      <c r="N126" s="20"/>
      <c r="O126" s="20"/>
      <c r="P126" s="20"/>
      <c r="Q126" s="9"/>
    </row>
    <row r="127" spans="1:17">
      <c r="A127" s="9"/>
      <c r="B127" s="20"/>
      <c r="C127" s="20"/>
      <c r="D127" s="20"/>
      <c r="E127" s="20"/>
      <c r="F127" s="20"/>
      <c r="G127" s="20"/>
      <c r="H127" s="20"/>
      <c r="I127" s="9"/>
      <c r="J127" s="20"/>
      <c r="K127" s="20"/>
      <c r="L127" s="20"/>
      <c r="M127" s="20"/>
      <c r="N127" s="20"/>
      <c r="O127" s="20"/>
      <c r="P127" s="20"/>
      <c r="Q127" s="9"/>
    </row>
    <row r="128" spans="1:17">
      <c r="A128" s="9"/>
      <c r="B128" s="20"/>
      <c r="C128" s="20"/>
      <c r="D128" s="20"/>
      <c r="E128" s="20"/>
      <c r="F128" s="20"/>
      <c r="G128" s="20"/>
      <c r="H128" s="20"/>
      <c r="I128" s="9"/>
      <c r="J128" s="20"/>
      <c r="K128" s="20"/>
      <c r="L128" s="20"/>
      <c r="M128" s="20"/>
      <c r="N128" s="20"/>
      <c r="O128" s="20"/>
      <c r="P128" s="20"/>
      <c r="Q128" s="9"/>
    </row>
    <row r="129" spans="1:17">
      <c r="A129" s="9"/>
      <c r="B129" s="20"/>
      <c r="C129" s="20"/>
      <c r="D129" s="20"/>
      <c r="E129" s="20"/>
      <c r="F129" s="20"/>
      <c r="G129" s="20"/>
      <c r="H129" s="20"/>
      <c r="I129" s="9"/>
      <c r="J129" s="20"/>
      <c r="K129" s="20"/>
      <c r="L129" s="20"/>
      <c r="M129" s="20"/>
      <c r="N129" s="20"/>
      <c r="O129" s="20"/>
      <c r="P129" s="20"/>
      <c r="Q129" s="9"/>
    </row>
    <row r="130" spans="1:17">
      <c r="A130" s="9"/>
      <c r="B130" s="20"/>
      <c r="C130" s="20"/>
      <c r="D130" s="20"/>
      <c r="E130" s="20"/>
      <c r="F130" s="20"/>
      <c r="G130" s="20"/>
      <c r="H130" s="20"/>
      <c r="I130" s="9"/>
      <c r="J130" s="20"/>
      <c r="K130" s="20"/>
      <c r="L130" s="20"/>
      <c r="M130" s="20"/>
      <c r="N130" s="20"/>
      <c r="O130" s="20"/>
      <c r="P130" s="20"/>
      <c r="Q130" s="9"/>
    </row>
    <row r="131" spans="1:17">
      <c r="A131" s="9"/>
      <c r="B131" s="20"/>
      <c r="C131" s="20"/>
      <c r="D131" s="20"/>
      <c r="E131" s="20"/>
      <c r="F131" s="17" t="s">
        <v>148</v>
      </c>
      <c r="G131" s="18">
        <f>SUM(C118:H118)</f>
        <v>60</v>
      </c>
      <c r="H131" s="17" t="s">
        <v>149</v>
      </c>
      <c r="I131" s="9"/>
      <c r="J131" s="20"/>
      <c r="K131" s="20"/>
      <c r="L131" s="20"/>
      <c r="M131" s="20"/>
      <c r="N131" s="17" t="s">
        <v>148</v>
      </c>
      <c r="O131" s="18">
        <f>SUM(K118:P118)</f>
        <v>60</v>
      </c>
      <c r="P131" s="17" t="s">
        <v>149</v>
      </c>
      <c r="Q131" s="9"/>
    </row>
    <row r="132" spans="1:17" ht="23.45" customHeight="1">
      <c r="A132" s="5"/>
      <c r="B132" s="5"/>
      <c r="C132" s="5"/>
      <c r="D132" s="5"/>
      <c r="E132" s="5"/>
      <c r="F132" s="5"/>
      <c r="G132" s="7"/>
      <c r="H132" s="161"/>
      <c r="I132" s="5"/>
      <c r="J132" s="5"/>
      <c r="K132" s="5"/>
      <c r="L132" s="5"/>
      <c r="M132" s="5"/>
      <c r="N132" s="5"/>
      <c r="O132" s="7"/>
      <c r="P132" s="161"/>
      <c r="Q132" s="5"/>
    </row>
    <row r="133" spans="1:17" ht="18.75" hidden="1">
      <c r="A133" s="5"/>
      <c r="B133" s="21"/>
      <c r="C133" s="19"/>
      <c r="D133" s="19"/>
      <c r="E133" s="19"/>
      <c r="F133" s="19"/>
      <c r="G133" s="19"/>
      <c r="H133" s="30"/>
      <c r="I133" s="5"/>
      <c r="J133" s="21"/>
      <c r="K133" s="19"/>
      <c r="L133" s="19"/>
      <c r="M133" s="19"/>
      <c r="N133" s="19"/>
      <c r="O133" s="19"/>
      <c r="P133" s="30"/>
      <c r="Q133" s="5"/>
    </row>
    <row r="134" spans="1:17" hidden="1">
      <c r="A134" s="9"/>
      <c r="B134" s="10" t="s">
        <v>137</v>
      </c>
      <c r="C134" s="11" t="s">
        <v>141</v>
      </c>
      <c r="D134" s="11" t="s">
        <v>142</v>
      </c>
      <c r="E134" s="11" t="s">
        <v>143</v>
      </c>
      <c r="F134" s="11" t="s">
        <v>144</v>
      </c>
      <c r="G134" s="11" t="s">
        <v>145</v>
      </c>
      <c r="H134" s="11" t="s">
        <v>146</v>
      </c>
      <c r="I134" s="9"/>
      <c r="J134" s="10" t="s">
        <v>137</v>
      </c>
      <c r="K134" s="11" t="s">
        <v>141</v>
      </c>
      <c r="L134" s="11" t="s">
        <v>142</v>
      </c>
      <c r="M134" s="11" t="s">
        <v>143</v>
      </c>
      <c r="N134" s="11" t="s">
        <v>144</v>
      </c>
      <c r="O134" s="11" t="s">
        <v>145</v>
      </c>
      <c r="P134" s="11" t="s">
        <v>146</v>
      </c>
      <c r="Q134" s="9"/>
    </row>
    <row r="135" spans="1:17" hidden="1">
      <c r="A135" s="9"/>
      <c r="B135" s="12" t="s">
        <v>147</v>
      </c>
      <c r="C135" s="12">
        <f>COUNTIF('REKOD PRESTASI MURID'!$AJ$11:$AJ$70,1)</f>
        <v>0</v>
      </c>
      <c r="D135" s="12">
        <f>COUNTIF('REKOD PRESTASI MURID'!$AJ$11:$AJ$70,2)</f>
        <v>0</v>
      </c>
      <c r="E135" s="12">
        <f>COUNTIF('REKOD PRESTASI MURID'!$AJ$11:$AJ$70,3)</f>
        <v>0</v>
      </c>
      <c r="F135" s="12">
        <f>COUNTIF('REKOD PRESTASI MURID'!$AJ$11:$AJ$70,4)</f>
        <v>0</v>
      </c>
      <c r="G135" s="12">
        <f>COUNTIF('REKOD PRESTASI MURID'!$AJ$11:$AJ$70,5)</f>
        <v>0</v>
      </c>
      <c r="H135" s="12">
        <f>COUNTIF('REKOD PRESTASI MURID'!$AJ$11:$AJ$70,6)</f>
        <v>0</v>
      </c>
      <c r="I135" s="9"/>
      <c r="J135" s="12" t="s">
        <v>147</v>
      </c>
      <c r="K135" s="12">
        <f>COUNTIF('REKOD PRESTASI MURID'!$AL$11:$AL$70,1)</f>
        <v>0</v>
      </c>
      <c r="L135" s="12">
        <f>COUNTIF('REKOD PRESTASI MURID'!$AL$11:$AL$70,2)</f>
        <v>0</v>
      </c>
      <c r="M135" s="12">
        <f>COUNTIF('REKOD PRESTASI MURID'!$AL$11:$AL$70,3)</f>
        <v>0</v>
      </c>
      <c r="N135" s="12">
        <f>COUNTIF('REKOD PRESTASI MURID'!$AL$11:$AL$70,4)</f>
        <v>0</v>
      </c>
      <c r="O135" s="12">
        <f>COUNTIF('REKOD PRESTASI MURID'!$AL$11:$AL$70,5)</f>
        <v>0</v>
      </c>
      <c r="P135" s="12">
        <f>COUNTIF('REKOD PRESTASI MURID'!$AL$11:$AL$70,6)</f>
        <v>0</v>
      </c>
      <c r="Q135" s="9"/>
    </row>
    <row r="136" spans="1:17" hidden="1">
      <c r="A136" s="9"/>
      <c r="B136" s="20"/>
      <c r="C136" s="20"/>
      <c r="D136" s="20"/>
      <c r="E136" s="20"/>
      <c r="F136" s="20"/>
      <c r="G136" s="20"/>
      <c r="H136" s="20"/>
      <c r="I136" s="9"/>
      <c r="J136" s="20"/>
      <c r="K136" s="20"/>
      <c r="L136" s="20"/>
      <c r="M136" s="20"/>
      <c r="N136" s="20"/>
      <c r="O136" s="20"/>
      <c r="P136" s="20"/>
      <c r="Q136" s="9"/>
    </row>
    <row r="137" spans="1:17" hidden="1">
      <c r="A137" s="9"/>
      <c r="B137" s="20"/>
      <c r="C137" s="20"/>
      <c r="D137" s="20"/>
      <c r="E137" s="20"/>
      <c r="F137" s="20"/>
      <c r="G137" s="20"/>
      <c r="H137" s="20"/>
      <c r="I137" s="9"/>
      <c r="J137" s="20"/>
      <c r="K137" s="20"/>
      <c r="L137" s="20"/>
      <c r="M137" s="20"/>
      <c r="N137" s="31"/>
      <c r="O137" s="31"/>
      <c r="P137" s="31"/>
      <c r="Q137" s="9"/>
    </row>
    <row r="138" spans="1:17" hidden="1">
      <c r="A138" s="9"/>
      <c r="B138" s="20"/>
      <c r="C138" s="20"/>
      <c r="D138" s="20"/>
      <c r="E138" s="20"/>
      <c r="F138" s="20"/>
      <c r="G138" s="20"/>
      <c r="H138" s="20"/>
      <c r="I138" s="9"/>
      <c r="J138" s="20"/>
      <c r="K138" s="20"/>
      <c r="L138" s="20"/>
      <c r="M138" s="20"/>
      <c r="N138" s="31"/>
      <c r="O138" s="31"/>
      <c r="P138" s="31"/>
      <c r="Q138" s="9"/>
    </row>
    <row r="139" spans="1:17" hidden="1">
      <c r="A139" s="9"/>
      <c r="B139" s="20"/>
      <c r="C139" s="20"/>
      <c r="D139" s="20"/>
      <c r="E139" s="20"/>
      <c r="F139" s="20"/>
      <c r="G139" s="20"/>
      <c r="H139" s="20"/>
      <c r="I139" s="9"/>
      <c r="J139" s="20"/>
      <c r="K139" s="20"/>
      <c r="L139" s="20"/>
      <c r="M139" s="20"/>
      <c r="N139" s="31"/>
      <c r="O139" s="31"/>
      <c r="P139" s="31"/>
      <c r="Q139" s="9"/>
    </row>
    <row r="140" spans="1:17" hidden="1">
      <c r="A140" s="9"/>
      <c r="B140" s="20"/>
      <c r="C140" s="20"/>
      <c r="D140" s="20"/>
      <c r="E140" s="20"/>
      <c r="F140" s="20"/>
      <c r="G140" s="20"/>
      <c r="H140" s="20"/>
      <c r="I140" s="9"/>
      <c r="J140" s="20"/>
      <c r="K140" s="20"/>
      <c r="L140" s="20"/>
      <c r="M140" s="20"/>
      <c r="N140" s="31"/>
      <c r="O140" s="31"/>
      <c r="P140" s="31"/>
      <c r="Q140" s="9"/>
    </row>
    <row r="141" spans="1:17" hidden="1">
      <c r="A141" s="9"/>
      <c r="B141" s="20"/>
      <c r="C141" s="20"/>
      <c r="D141" s="20"/>
      <c r="E141" s="20"/>
      <c r="F141" s="20"/>
      <c r="G141" s="20"/>
      <c r="H141" s="20"/>
      <c r="I141" s="9"/>
      <c r="J141" s="20"/>
      <c r="K141" s="20"/>
      <c r="L141" s="20"/>
      <c r="M141" s="20"/>
      <c r="N141" s="31"/>
      <c r="O141" s="31"/>
      <c r="P141" s="31"/>
      <c r="Q141" s="9"/>
    </row>
    <row r="142" spans="1:17" hidden="1">
      <c r="A142" s="9"/>
      <c r="B142" s="20"/>
      <c r="C142" s="20"/>
      <c r="D142" s="20"/>
      <c r="E142" s="20"/>
      <c r="F142" s="20"/>
      <c r="G142" s="20"/>
      <c r="H142" s="20"/>
      <c r="I142" s="9"/>
      <c r="J142" s="20"/>
      <c r="K142" s="20"/>
      <c r="L142" s="20"/>
      <c r="M142" s="20"/>
      <c r="N142" s="31"/>
      <c r="O142" s="31"/>
      <c r="P142" s="31"/>
      <c r="Q142" s="9"/>
    </row>
    <row r="143" spans="1:17" hidden="1">
      <c r="A143" s="9"/>
      <c r="B143" s="20"/>
      <c r="C143" s="20"/>
      <c r="D143" s="20"/>
      <c r="E143" s="20"/>
      <c r="F143" s="20"/>
      <c r="G143" s="20"/>
      <c r="H143" s="20"/>
      <c r="I143" s="9"/>
      <c r="J143" s="20"/>
      <c r="K143" s="20"/>
      <c r="L143" s="20"/>
      <c r="M143" s="20"/>
      <c r="N143" s="31"/>
      <c r="O143" s="31"/>
      <c r="P143" s="31"/>
      <c r="Q143" s="9"/>
    </row>
    <row r="144" spans="1:17" hidden="1">
      <c r="A144" s="9"/>
      <c r="B144" s="20"/>
      <c r="C144" s="20"/>
      <c r="D144" s="20"/>
      <c r="E144" s="20"/>
      <c r="F144" s="20"/>
      <c r="G144" s="20"/>
      <c r="H144" s="20"/>
      <c r="I144" s="9"/>
      <c r="J144" s="20"/>
      <c r="K144" s="20"/>
      <c r="L144" s="20"/>
      <c r="M144" s="20"/>
      <c r="N144" s="31"/>
      <c r="O144" s="31"/>
      <c r="P144" s="31"/>
      <c r="Q144" s="9"/>
    </row>
    <row r="145" spans="1:17" hidden="1">
      <c r="A145" s="9"/>
      <c r="B145" s="20"/>
      <c r="C145" s="20"/>
      <c r="D145" s="20"/>
      <c r="E145" s="20"/>
      <c r="F145" s="20"/>
      <c r="G145" s="20"/>
      <c r="H145" s="20"/>
      <c r="I145" s="9"/>
      <c r="J145" s="20"/>
      <c r="K145" s="20"/>
      <c r="L145" s="20"/>
      <c r="M145" s="20"/>
      <c r="N145" s="20"/>
      <c r="O145" s="20"/>
      <c r="P145" s="20"/>
      <c r="Q145" s="9"/>
    </row>
    <row r="146" spans="1:17" hidden="1">
      <c r="A146" s="9"/>
      <c r="B146" s="20"/>
      <c r="C146" s="20"/>
      <c r="D146" s="20"/>
      <c r="E146" s="20"/>
      <c r="F146" s="20"/>
      <c r="G146" s="20"/>
      <c r="H146" s="20"/>
      <c r="I146" s="9"/>
      <c r="J146" s="20"/>
      <c r="K146" s="20"/>
      <c r="L146" s="20"/>
      <c r="M146" s="20"/>
      <c r="N146" s="20"/>
      <c r="O146" s="20"/>
      <c r="P146" s="20"/>
      <c r="Q146" s="9"/>
    </row>
    <row r="147" spans="1:17" hidden="1">
      <c r="A147" s="9"/>
      <c r="B147" s="20"/>
      <c r="C147" s="20"/>
      <c r="D147" s="20"/>
      <c r="E147" s="20"/>
      <c r="F147" s="20"/>
      <c r="G147" s="20"/>
      <c r="H147" s="20"/>
      <c r="I147" s="9"/>
      <c r="J147" s="20"/>
      <c r="K147" s="20"/>
      <c r="L147" s="20"/>
      <c r="M147" s="20"/>
      <c r="N147" s="20"/>
      <c r="O147" s="20"/>
      <c r="P147" s="20"/>
      <c r="Q147" s="9"/>
    </row>
    <row r="148" spans="1:17" hidden="1">
      <c r="A148" s="9"/>
      <c r="B148" s="20"/>
      <c r="C148" s="20"/>
      <c r="D148" s="20"/>
      <c r="E148" s="20"/>
      <c r="F148" s="17" t="s">
        <v>148</v>
      </c>
      <c r="G148" s="18">
        <f>SUM(C135:H135)</f>
        <v>0</v>
      </c>
      <c r="H148" s="17" t="s">
        <v>149</v>
      </c>
      <c r="I148" s="16"/>
      <c r="J148" s="20"/>
      <c r="K148" s="20"/>
      <c r="L148" s="20"/>
      <c r="M148" s="20"/>
      <c r="N148" s="17" t="s">
        <v>148</v>
      </c>
      <c r="O148" s="18">
        <f>SUM(K135:P135)</f>
        <v>0</v>
      </c>
      <c r="P148" s="17" t="s">
        <v>149</v>
      </c>
      <c r="Q148" s="9"/>
    </row>
    <row r="149" spans="1:17" hidden="1">
      <c r="A149" s="9"/>
      <c r="B149" s="9"/>
      <c r="C149" s="9"/>
      <c r="D149" s="9"/>
      <c r="E149" s="9"/>
      <c r="F149" s="9"/>
      <c r="G149" s="16"/>
      <c r="H149" s="324"/>
      <c r="I149" s="16"/>
      <c r="J149" s="9"/>
      <c r="K149" s="9"/>
      <c r="L149" s="9"/>
      <c r="M149" s="9"/>
      <c r="N149" s="9"/>
      <c r="O149" s="16"/>
      <c r="P149" s="324"/>
      <c r="Q149" s="9"/>
    </row>
    <row r="150" spans="1:17" hidden="1">
      <c r="A150" s="9"/>
      <c r="B150" s="9"/>
      <c r="C150" s="9"/>
      <c r="D150" s="9"/>
      <c r="E150" s="9"/>
      <c r="F150" s="9"/>
      <c r="G150" s="16"/>
      <c r="H150" s="324"/>
      <c r="I150" s="16"/>
      <c r="J150" s="9"/>
      <c r="K150" s="9"/>
      <c r="L150" s="9"/>
      <c r="M150" s="9"/>
      <c r="N150" s="9"/>
      <c r="O150" s="16"/>
      <c r="P150" s="324"/>
      <c r="Q150" s="9"/>
    </row>
    <row r="151" spans="1:17" ht="18.75" hidden="1">
      <c r="A151" s="9"/>
      <c r="B151" s="21"/>
      <c r="C151" s="19"/>
      <c r="D151" s="19"/>
      <c r="E151" s="19"/>
      <c r="F151" s="19"/>
      <c r="G151" s="19"/>
      <c r="H151" s="30"/>
      <c r="I151" s="7"/>
      <c r="J151" s="21"/>
      <c r="K151" s="19"/>
      <c r="L151" s="19"/>
      <c r="M151" s="19"/>
      <c r="N151" s="19"/>
      <c r="O151" s="19"/>
      <c r="P151" s="30"/>
      <c r="Q151" s="5"/>
    </row>
    <row r="152" spans="1:17" hidden="1">
      <c r="A152" s="9"/>
      <c r="B152" s="10" t="s">
        <v>137</v>
      </c>
      <c r="C152" s="11" t="s">
        <v>141</v>
      </c>
      <c r="D152" s="11" t="s">
        <v>142</v>
      </c>
      <c r="E152" s="11" t="s">
        <v>143</v>
      </c>
      <c r="F152" s="11" t="s">
        <v>144</v>
      </c>
      <c r="G152" s="11" t="s">
        <v>145</v>
      </c>
      <c r="H152" s="11" t="s">
        <v>146</v>
      </c>
      <c r="I152" s="9"/>
      <c r="J152" s="10" t="s">
        <v>137</v>
      </c>
      <c r="K152" s="11" t="s">
        <v>141</v>
      </c>
      <c r="L152" s="11" t="s">
        <v>142</v>
      </c>
      <c r="M152" s="11" t="s">
        <v>143</v>
      </c>
      <c r="N152" s="11" t="s">
        <v>144</v>
      </c>
      <c r="O152" s="11" t="s">
        <v>145</v>
      </c>
      <c r="P152" s="11" t="s">
        <v>146</v>
      </c>
      <c r="Q152" s="9"/>
    </row>
    <row r="153" spans="1:17" hidden="1">
      <c r="A153" s="9"/>
      <c r="B153" s="12" t="s">
        <v>147</v>
      </c>
      <c r="C153" s="12">
        <f>COUNTIF('REKOD PRESTASI MURID'!$AM$11:$AM$70,1)</f>
        <v>0</v>
      </c>
      <c r="D153" s="12">
        <f>COUNTIF('REKOD PRESTASI MURID'!$AM$11:$AM$70,2)</f>
        <v>0</v>
      </c>
      <c r="E153" s="12">
        <f>COUNTIF('REKOD PRESTASI MURID'!$AM$11:$AM$70,3)</f>
        <v>0</v>
      </c>
      <c r="F153" s="12">
        <f>COUNTIF('REKOD PRESTASI MURID'!$AM$11:$AM$70,4)</f>
        <v>0</v>
      </c>
      <c r="G153" s="12">
        <f>COUNTIF('REKOD PRESTASI MURID'!$AM$11:$AM$70,5)</f>
        <v>0</v>
      </c>
      <c r="H153" s="12">
        <f>COUNTIF('REKOD PRESTASI MURID'!$AM$11:$AM$70,6)</f>
        <v>0</v>
      </c>
      <c r="I153" s="9"/>
      <c r="J153" s="12" t="s">
        <v>147</v>
      </c>
      <c r="K153" s="12">
        <f>COUNTIF('REKOD PRESTASI MURID'!$AN$11:$AN$70,1)</f>
        <v>0</v>
      </c>
      <c r="L153" s="12">
        <f>COUNTIF('REKOD PRESTASI MURID'!$AN$11:$AN$70,2)</f>
        <v>0</v>
      </c>
      <c r="M153" s="12">
        <f>COUNTIF('REKOD PRESTASI MURID'!$AN$11:$AN$70,3)</f>
        <v>0</v>
      </c>
      <c r="N153" s="32">
        <f>COUNTIF('REKOD PRESTASI MURID'!$AN$11:$AN$70,4)</f>
        <v>0</v>
      </c>
      <c r="O153" s="12">
        <f>COUNTIF('REKOD PRESTASI MURID'!$AN$11:$AN$70,5)</f>
        <v>0</v>
      </c>
      <c r="P153" s="12">
        <f>COUNTIF('REKOD PRESTASI MURID'!$AN$11:$AN$70,6)</f>
        <v>0</v>
      </c>
      <c r="Q153" s="9"/>
    </row>
    <row r="154" spans="1:17" hidden="1">
      <c r="A154" s="9"/>
      <c r="B154" s="9"/>
      <c r="C154" s="9"/>
      <c r="D154" s="9"/>
      <c r="E154" s="9"/>
      <c r="F154" s="9"/>
      <c r="G154" s="9"/>
      <c r="H154" s="9"/>
      <c r="I154" s="9"/>
      <c r="J154" s="9"/>
      <c r="K154" s="9"/>
      <c r="L154" s="9"/>
      <c r="M154" s="9"/>
      <c r="N154" s="9"/>
      <c r="O154" s="9"/>
      <c r="P154" s="9"/>
      <c r="Q154" s="9"/>
    </row>
    <row r="155" spans="1:17" hidden="1">
      <c r="A155" s="9"/>
      <c r="B155" s="9"/>
      <c r="C155" s="9"/>
      <c r="D155" s="9"/>
      <c r="E155" s="9"/>
      <c r="F155" s="9"/>
      <c r="G155" s="9"/>
      <c r="H155" s="9"/>
      <c r="I155" s="9"/>
      <c r="J155" s="9"/>
      <c r="K155" s="9"/>
      <c r="L155" s="9"/>
      <c r="M155" s="9"/>
      <c r="N155" s="9"/>
      <c r="O155" s="9"/>
      <c r="P155" s="9"/>
      <c r="Q155" s="9"/>
    </row>
    <row r="156" spans="1:17" hidden="1">
      <c r="A156" s="9"/>
      <c r="B156" s="9"/>
      <c r="C156" s="9"/>
      <c r="D156" s="9"/>
      <c r="E156" s="9"/>
      <c r="F156" s="9"/>
      <c r="G156" s="9"/>
      <c r="H156" s="9"/>
      <c r="I156" s="9"/>
      <c r="J156" s="9"/>
      <c r="K156" s="9"/>
      <c r="L156" s="9"/>
      <c r="M156" s="9"/>
      <c r="N156" s="9"/>
      <c r="O156" s="9"/>
      <c r="P156" s="9"/>
      <c r="Q156" s="9"/>
    </row>
    <row r="157" spans="1:17" hidden="1">
      <c r="A157" s="9"/>
      <c r="B157" s="9"/>
      <c r="C157" s="9"/>
      <c r="D157" s="9"/>
      <c r="E157" s="9"/>
      <c r="F157" s="9"/>
      <c r="G157" s="9"/>
      <c r="H157" s="9"/>
      <c r="I157" s="9"/>
      <c r="J157" s="9"/>
      <c r="K157" s="9"/>
      <c r="L157" s="9"/>
      <c r="M157" s="9"/>
      <c r="N157" s="9"/>
      <c r="O157" s="9"/>
      <c r="P157" s="9"/>
      <c r="Q157" s="9"/>
    </row>
    <row r="158" spans="1:17" hidden="1">
      <c r="A158" s="9"/>
      <c r="B158" s="9"/>
      <c r="C158" s="9"/>
      <c r="D158" s="9"/>
      <c r="E158" s="9"/>
      <c r="F158" s="9"/>
      <c r="G158" s="9"/>
      <c r="H158" s="9"/>
      <c r="I158" s="9"/>
      <c r="J158" s="9"/>
      <c r="K158" s="9"/>
      <c r="L158" s="9"/>
      <c r="M158" s="9"/>
      <c r="N158" s="9"/>
      <c r="O158" s="9"/>
      <c r="P158" s="9"/>
      <c r="Q158" s="9"/>
    </row>
    <row r="159" spans="1:17" hidden="1">
      <c r="A159" s="9"/>
      <c r="B159" s="9"/>
      <c r="C159" s="9"/>
      <c r="D159" s="9"/>
      <c r="E159" s="9"/>
      <c r="F159" s="9"/>
      <c r="G159" s="9"/>
      <c r="H159" s="9"/>
      <c r="I159" s="9"/>
      <c r="J159" s="9"/>
      <c r="K159" s="9"/>
      <c r="L159" s="9"/>
      <c r="M159" s="9"/>
      <c r="N159" s="9"/>
      <c r="O159" s="9"/>
      <c r="P159" s="9"/>
      <c r="Q159" s="9"/>
    </row>
    <row r="160" spans="1:17" hidden="1">
      <c r="A160" s="9"/>
      <c r="B160" s="9"/>
      <c r="C160" s="9"/>
      <c r="D160" s="9"/>
      <c r="E160" s="9"/>
      <c r="F160" s="9"/>
      <c r="G160" s="9"/>
      <c r="H160" s="9"/>
      <c r="I160" s="9"/>
      <c r="J160" s="9"/>
      <c r="K160" s="9"/>
      <c r="L160" s="9"/>
      <c r="M160" s="9"/>
      <c r="N160" s="9"/>
      <c r="O160" s="9"/>
      <c r="P160" s="9"/>
      <c r="Q160" s="9"/>
    </row>
    <row r="161" spans="1:17" hidden="1">
      <c r="A161" s="9"/>
      <c r="B161" s="9"/>
      <c r="C161" s="9"/>
      <c r="D161" s="9"/>
      <c r="E161" s="9"/>
      <c r="F161" s="9"/>
      <c r="G161" s="9"/>
      <c r="H161" s="9"/>
      <c r="I161" s="9"/>
      <c r="J161" s="9"/>
      <c r="K161" s="9"/>
      <c r="L161" s="9"/>
      <c r="M161" s="9"/>
      <c r="N161" s="9"/>
      <c r="O161" s="9"/>
      <c r="P161" s="9"/>
      <c r="Q161" s="9"/>
    </row>
    <row r="162" spans="1:17" hidden="1">
      <c r="A162" s="9"/>
      <c r="B162" s="9"/>
      <c r="C162" s="9"/>
      <c r="D162" s="9"/>
      <c r="E162" s="9"/>
      <c r="F162" s="9"/>
      <c r="G162" s="9"/>
      <c r="H162" s="9"/>
      <c r="I162" s="9"/>
      <c r="J162" s="9"/>
      <c r="K162" s="9"/>
      <c r="L162" s="9"/>
      <c r="M162" s="9"/>
      <c r="N162" s="9"/>
      <c r="O162" s="9"/>
      <c r="P162" s="9"/>
      <c r="Q162" s="9"/>
    </row>
    <row r="163" spans="1:17" hidden="1">
      <c r="A163" s="9"/>
      <c r="B163" s="9"/>
      <c r="C163" s="9"/>
      <c r="D163" s="9"/>
      <c r="E163" s="9"/>
      <c r="F163" s="9"/>
      <c r="G163" s="9"/>
      <c r="H163" s="9"/>
      <c r="I163" s="9"/>
      <c r="J163" s="9"/>
      <c r="K163" s="9"/>
      <c r="L163" s="9"/>
      <c r="M163" s="9"/>
      <c r="N163" s="9"/>
      <c r="O163" s="9"/>
      <c r="P163" s="9"/>
      <c r="Q163" s="9"/>
    </row>
    <row r="164" spans="1:17" hidden="1">
      <c r="A164" s="9"/>
      <c r="B164" s="9"/>
      <c r="C164" s="9"/>
      <c r="D164" s="9"/>
      <c r="E164" s="9"/>
      <c r="F164" s="9"/>
      <c r="G164" s="9"/>
      <c r="H164" s="9"/>
      <c r="I164" s="9"/>
      <c r="J164" s="9"/>
      <c r="K164" s="9"/>
      <c r="L164" s="9"/>
      <c r="M164" s="9"/>
      <c r="N164" s="9"/>
      <c r="O164" s="9"/>
      <c r="P164" s="9"/>
      <c r="Q164" s="9"/>
    </row>
    <row r="165" spans="1:17" hidden="1">
      <c r="A165" s="9"/>
      <c r="B165" s="9"/>
      <c r="C165" s="9"/>
      <c r="D165" s="9"/>
      <c r="E165" s="9"/>
      <c r="F165" s="9"/>
      <c r="G165" s="9"/>
      <c r="H165" s="9"/>
      <c r="I165" s="9"/>
      <c r="J165" s="9"/>
      <c r="K165" s="9"/>
      <c r="L165" s="9"/>
      <c r="M165" s="9"/>
      <c r="N165" s="9"/>
      <c r="O165" s="9"/>
      <c r="P165" s="9"/>
      <c r="Q165" s="9"/>
    </row>
    <row r="166" spans="1:17" hidden="1">
      <c r="A166" s="9"/>
      <c r="B166" s="9"/>
      <c r="C166" s="9"/>
      <c r="D166" s="9"/>
      <c r="E166" s="9"/>
      <c r="F166" s="17" t="s">
        <v>148</v>
      </c>
      <c r="G166" s="18">
        <f>SUM(C153:H153)</f>
        <v>0</v>
      </c>
      <c r="H166" s="17" t="s">
        <v>149</v>
      </c>
      <c r="I166" s="9"/>
      <c r="J166" s="9"/>
      <c r="K166" s="9"/>
      <c r="L166" s="9"/>
      <c r="M166" s="9"/>
      <c r="N166" s="17" t="s">
        <v>148</v>
      </c>
      <c r="O166" s="18">
        <f>SUM(K153:P153)</f>
        <v>0</v>
      </c>
      <c r="P166" s="17" t="s">
        <v>149</v>
      </c>
      <c r="Q166" s="9"/>
    </row>
    <row r="167" spans="1:17" hidden="1">
      <c r="A167" s="9"/>
      <c r="B167" s="9"/>
      <c r="C167" s="9"/>
      <c r="D167" s="9"/>
      <c r="E167" s="9"/>
      <c r="F167" s="9"/>
      <c r="G167" s="9"/>
      <c r="H167" s="9"/>
      <c r="I167" s="9"/>
      <c r="J167" s="9"/>
      <c r="K167" s="9"/>
      <c r="L167" s="9"/>
      <c r="M167" s="9"/>
      <c r="N167" s="9"/>
      <c r="O167" s="9"/>
      <c r="P167" s="9"/>
      <c r="Q167" s="9"/>
    </row>
    <row r="168" spans="1:17" hidden="1">
      <c r="A168" s="9"/>
      <c r="B168" s="9"/>
      <c r="C168" s="9"/>
      <c r="D168" s="9"/>
      <c r="E168" s="9"/>
      <c r="F168" s="9"/>
      <c r="G168" s="9"/>
      <c r="H168" s="9"/>
      <c r="I168" s="9"/>
      <c r="J168" s="9"/>
      <c r="K168" s="9"/>
      <c r="L168" s="9"/>
      <c r="M168" s="9"/>
      <c r="N168" s="9"/>
      <c r="O168" s="9"/>
      <c r="P168" s="9"/>
      <c r="Q168" s="9"/>
    </row>
    <row r="169" spans="1:17" hidden="1">
      <c r="A169" s="9"/>
      <c r="B169" s="9"/>
      <c r="C169" s="9"/>
      <c r="D169" s="9"/>
      <c r="E169" s="9"/>
      <c r="F169" s="9"/>
      <c r="G169" s="9"/>
      <c r="H169" s="9"/>
      <c r="I169" s="9"/>
      <c r="J169" s="9"/>
      <c r="K169" s="9"/>
      <c r="L169" s="9"/>
      <c r="M169" s="9"/>
      <c r="N169" s="9"/>
      <c r="O169" s="9"/>
      <c r="P169" s="9"/>
      <c r="Q169" s="9"/>
    </row>
    <row r="170" spans="1:17" ht="18.75">
      <c r="A170" s="5"/>
      <c r="B170" s="21" t="str">
        <f>'LAPORAN MURID (INDIVIDU)'!D37</f>
        <v>3.2.1</v>
      </c>
      <c r="C170" s="19"/>
      <c r="D170" s="19"/>
      <c r="E170" s="19"/>
      <c r="F170" s="19"/>
      <c r="G170" s="19"/>
      <c r="H170" s="188" t="str">
        <f>'LAPORAN MURID (INDIVIDU)'!C35</f>
        <v>WRITING</v>
      </c>
      <c r="I170" s="5"/>
      <c r="J170" s="21" t="str">
        <f>'LAPORAN MURID (INDIVIDU)'!D38</f>
        <v>3.2.2</v>
      </c>
      <c r="K170" s="19"/>
      <c r="L170" s="19"/>
      <c r="M170" s="19"/>
      <c r="N170" s="19"/>
      <c r="O170" s="19"/>
      <c r="P170" s="188" t="str">
        <f>'LAPORAN MURID (INDIVIDU)'!C35</f>
        <v>WRITING</v>
      </c>
      <c r="Q170" s="7"/>
    </row>
    <row r="171" spans="1:17">
      <c r="A171" s="9"/>
      <c r="B171" s="10" t="s">
        <v>137</v>
      </c>
      <c r="C171" s="11" t="s">
        <v>141</v>
      </c>
      <c r="D171" s="11" t="s">
        <v>142</v>
      </c>
      <c r="E171" s="11" t="s">
        <v>143</v>
      </c>
      <c r="F171" s="11" t="s">
        <v>144</v>
      </c>
      <c r="G171" s="11" t="s">
        <v>145</v>
      </c>
      <c r="H171" s="11" t="s">
        <v>146</v>
      </c>
      <c r="I171" s="9"/>
      <c r="J171" s="10" t="s">
        <v>137</v>
      </c>
      <c r="K171" s="11" t="s">
        <v>141</v>
      </c>
      <c r="L171" s="11" t="s">
        <v>142</v>
      </c>
      <c r="M171" s="11" t="s">
        <v>143</v>
      </c>
      <c r="N171" s="11" t="s">
        <v>144</v>
      </c>
      <c r="O171" s="11" t="s">
        <v>145</v>
      </c>
      <c r="P171" s="11" t="s">
        <v>146</v>
      </c>
      <c r="Q171" s="9"/>
    </row>
    <row r="172" spans="1:17">
      <c r="A172" s="9"/>
      <c r="B172" s="12" t="s">
        <v>147</v>
      </c>
      <c r="C172" s="12">
        <f>COUNTIF('REKOD PRESTASI MURID'!$U$11:$U$70,1)</f>
        <v>2</v>
      </c>
      <c r="D172" s="12">
        <f>COUNTIF('REKOD PRESTASI MURID'!$U$11:$U$70,2)</f>
        <v>3</v>
      </c>
      <c r="E172" s="12">
        <f>COUNTIF('REKOD PRESTASI MURID'!$U$11:$U$70,3)</f>
        <v>5</v>
      </c>
      <c r="F172" s="12">
        <f>COUNTIF('REKOD PRESTASI MURID'!$U$11:$U$70,4)</f>
        <v>0</v>
      </c>
      <c r="G172" s="12">
        <f>COUNTIF('REKOD PRESTASI MURID'!$U$11:$U$70,5)</f>
        <v>0</v>
      </c>
      <c r="H172" s="12">
        <f>COUNTIF('REKOD PRESTASI MURID'!$U$11:$U$70,6)</f>
        <v>0</v>
      </c>
      <c r="I172" s="9"/>
      <c r="J172" s="12" t="s">
        <v>147</v>
      </c>
      <c r="K172" s="12">
        <f>COUNTIF('REKOD PRESTASI MURID'!$V$11:$V$70,1)</f>
        <v>2</v>
      </c>
      <c r="L172" s="12">
        <f>COUNTIF('REKOD PRESTASI MURID'!$V$11:$V$70,2)</f>
        <v>2</v>
      </c>
      <c r="M172" s="12">
        <f>COUNTIF('REKOD PRESTASI MURID'!$V$11:$V$70,3)</f>
        <v>3</v>
      </c>
      <c r="N172" s="12">
        <f>COUNTIF('REKOD PRESTASI MURID'!$V$11:$V$70,4)</f>
        <v>3</v>
      </c>
      <c r="O172" s="12">
        <f>COUNTIF('REKOD PRESTASI MURID'!$V$11:$V$70,5)</f>
        <v>0</v>
      </c>
      <c r="P172" s="12">
        <f>COUNTIF('REKOD PRESTASI MURID'!$V$11:$V$70,6)</f>
        <v>0</v>
      </c>
      <c r="Q172" s="9"/>
    </row>
    <row r="173" spans="1:17">
      <c r="A173" s="9"/>
      <c r="B173" s="20"/>
      <c r="C173" s="20"/>
      <c r="D173" s="20"/>
      <c r="E173" s="20"/>
      <c r="F173" s="20"/>
      <c r="G173" s="20"/>
      <c r="H173" s="20"/>
      <c r="I173" s="9"/>
      <c r="J173" s="20"/>
      <c r="K173" s="20"/>
      <c r="L173" s="20"/>
      <c r="M173" s="20"/>
      <c r="N173" s="20"/>
      <c r="O173" s="20"/>
      <c r="P173" s="20"/>
      <c r="Q173" s="9"/>
    </row>
    <row r="174" spans="1:17">
      <c r="A174" s="9"/>
      <c r="B174" s="20"/>
      <c r="C174" s="20"/>
      <c r="D174" s="20"/>
      <c r="E174" s="20"/>
      <c r="F174" s="20"/>
      <c r="G174" s="20"/>
      <c r="H174" s="20"/>
      <c r="I174" s="9"/>
      <c r="J174" s="20"/>
      <c r="K174" s="20"/>
      <c r="L174" s="20"/>
      <c r="M174" s="20"/>
      <c r="N174" s="20"/>
      <c r="O174" s="20"/>
      <c r="P174" s="20"/>
      <c r="Q174" s="9"/>
    </row>
    <row r="175" spans="1:17">
      <c r="A175" s="9"/>
      <c r="B175" s="20"/>
      <c r="C175" s="20"/>
      <c r="D175" s="20"/>
      <c r="E175" s="20"/>
      <c r="F175" s="20"/>
      <c r="G175" s="20"/>
      <c r="H175" s="20"/>
      <c r="I175" s="9"/>
      <c r="J175" s="20"/>
      <c r="K175" s="20"/>
      <c r="L175" s="20"/>
      <c r="M175" s="20"/>
      <c r="N175" s="20"/>
      <c r="O175" s="20"/>
      <c r="P175" s="20"/>
      <c r="Q175" s="9"/>
    </row>
    <row r="176" spans="1:17">
      <c r="A176" s="9"/>
      <c r="B176" s="20"/>
      <c r="C176" s="20"/>
      <c r="D176" s="20"/>
      <c r="E176" s="20"/>
      <c r="F176" s="20"/>
      <c r="G176" s="20"/>
      <c r="H176" s="20"/>
      <c r="I176" s="9"/>
      <c r="J176" s="20"/>
      <c r="K176" s="20"/>
      <c r="L176" s="20"/>
      <c r="M176" s="20"/>
      <c r="N176" s="20"/>
      <c r="O176" s="20"/>
      <c r="P176" s="20"/>
      <c r="Q176" s="9"/>
    </row>
    <row r="177" spans="1:17">
      <c r="A177" s="9"/>
      <c r="B177" s="20"/>
      <c r="C177" s="20"/>
      <c r="D177" s="20"/>
      <c r="E177" s="20"/>
      <c r="F177" s="20"/>
      <c r="G177" s="20"/>
      <c r="H177" s="20"/>
      <c r="I177" s="9"/>
      <c r="J177" s="20"/>
      <c r="K177" s="20"/>
      <c r="L177" s="20"/>
      <c r="M177" s="20"/>
      <c r="N177" s="20"/>
      <c r="O177" s="20"/>
      <c r="P177" s="20"/>
      <c r="Q177" s="9"/>
    </row>
    <row r="178" spans="1:17">
      <c r="A178" s="9"/>
      <c r="B178" s="20"/>
      <c r="C178" s="20"/>
      <c r="D178" s="20"/>
      <c r="E178" s="20"/>
      <c r="F178" s="20"/>
      <c r="G178" s="20"/>
      <c r="H178" s="20"/>
      <c r="I178" s="9"/>
      <c r="J178" s="20"/>
      <c r="K178" s="20"/>
      <c r="L178" s="20"/>
      <c r="M178" s="20"/>
      <c r="N178" s="20"/>
      <c r="O178" s="20"/>
      <c r="P178" s="20"/>
      <c r="Q178" s="9"/>
    </row>
    <row r="179" spans="1:17">
      <c r="A179" s="9"/>
      <c r="B179" s="20"/>
      <c r="C179" s="20"/>
      <c r="D179" s="20"/>
      <c r="E179" s="20"/>
      <c r="F179" s="20"/>
      <c r="G179" s="20"/>
      <c r="H179" s="20"/>
      <c r="I179" s="9"/>
      <c r="J179" s="20"/>
      <c r="K179" s="20"/>
      <c r="L179" s="20"/>
      <c r="M179" s="20"/>
      <c r="N179" s="20"/>
      <c r="O179" s="20"/>
      <c r="P179" s="20"/>
      <c r="Q179" s="9"/>
    </row>
    <row r="180" spans="1:17">
      <c r="A180" s="9"/>
      <c r="B180" s="20"/>
      <c r="C180" s="20"/>
      <c r="D180" s="20"/>
      <c r="E180" s="20"/>
      <c r="F180" s="20"/>
      <c r="G180" s="20"/>
      <c r="H180" s="20"/>
      <c r="I180" s="9"/>
      <c r="J180" s="20"/>
      <c r="K180" s="20"/>
      <c r="L180" s="20"/>
      <c r="M180" s="20"/>
      <c r="N180" s="20"/>
      <c r="O180" s="20"/>
      <c r="P180" s="20"/>
      <c r="Q180" s="9"/>
    </row>
    <row r="181" spans="1:17">
      <c r="A181" s="9"/>
      <c r="B181" s="20"/>
      <c r="C181" s="20"/>
      <c r="D181" s="20"/>
      <c r="E181" s="20"/>
      <c r="F181" s="20"/>
      <c r="G181" s="20"/>
      <c r="H181" s="20"/>
      <c r="I181" s="9"/>
      <c r="J181" s="20"/>
      <c r="K181" s="20"/>
      <c r="L181" s="20"/>
      <c r="M181" s="20"/>
      <c r="N181" s="20"/>
      <c r="O181" s="20"/>
      <c r="P181" s="20"/>
      <c r="Q181" s="9"/>
    </row>
    <row r="182" spans="1:17">
      <c r="A182" s="9"/>
      <c r="B182" s="20"/>
      <c r="C182" s="20"/>
      <c r="D182" s="20"/>
      <c r="E182" s="20"/>
      <c r="F182" s="20"/>
      <c r="G182" s="20"/>
      <c r="H182" s="20"/>
      <c r="I182" s="9"/>
      <c r="J182" s="20"/>
      <c r="K182" s="20"/>
      <c r="L182" s="20"/>
      <c r="M182" s="20"/>
      <c r="N182" s="20"/>
      <c r="O182" s="20"/>
      <c r="P182" s="20"/>
      <c r="Q182" s="9"/>
    </row>
    <row r="183" spans="1:17">
      <c r="A183" s="9"/>
      <c r="B183" s="20"/>
      <c r="C183" s="20"/>
      <c r="D183" s="20"/>
      <c r="E183" s="20"/>
      <c r="F183" s="20"/>
      <c r="G183" s="20"/>
      <c r="H183" s="20"/>
      <c r="I183" s="9"/>
      <c r="J183" s="20"/>
      <c r="K183" s="20"/>
      <c r="L183" s="20"/>
      <c r="M183" s="20"/>
      <c r="N183" s="20"/>
      <c r="O183" s="20"/>
      <c r="P183" s="20"/>
      <c r="Q183" s="9"/>
    </row>
    <row r="184" spans="1:17">
      <c r="A184" s="9"/>
      <c r="B184" s="20"/>
      <c r="C184" s="20"/>
      <c r="D184" s="20"/>
      <c r="E184" s="20"/>
      <c r="F184" s="20"/>
      <c r="G184" s="20"/>
      <c r="H184" s="20"/>
      <c r="I184" s="9"/>
      <c r="J184" s="20"/>
      <c r="K184" s="20"/>
      <c r="L184" s="20"/>
      <c r="M184" s="20"/>
      <c r="N184" s="20"/>
      <c r="O184" s="20"/>
      <c r="P184" s="20"/>
      <c r="Q184" s="9"/>
    </row>
    <row r="185" spans="1:17">
      <c r="A185" s="9"/>
      <c r="B185" s="20"/>
      <c r="C185" s="20"/>
      <c r="D185" s="20"/>
      <c r="E185" s="20"/>
      <c r="F185" s="17" t="s">
        <v>148</v>
      </c>
      <c r="G185" s="18">
        <f>SUM(C172:H172)</f>
        <v>10</v>
      </c>
      <c r="H185" s="17" t="s">
        <v>149</v>
      </c>
      <c r="I185" s="9"/>
      <c r="J185" s="20"/>
      <c r="K185" s="20"/>
      <c r="L185" s="20"/>
      <c r="M185" s="20"/>
      <c r="N185" s="17" t="s">
        <v>148</v>
      </c>
      <c r="O185" s="18">
        <f>SUM(K172:P172)</f>
        <v>10</v>
      </c>
      <c r="P185" s="17" t="s">
        <v>149</v>
      </c>
      <c r="Q185" s="9"/>
    </row>
    <row r="186" spans="1:17" ht="23.45" customHeight="1">
      <c r="A186" s="5"/>
      <c r="B186" s="5"/>
      <c r="C186" s="5"/>
      <c r="D186" s="5"/>
      <c r="E186" s="5"/>
      <c r="F186" s="5"/>
      <c r="G186" s="7"/>
      <c r="H186" s="161"/>
      <c r="I186" s="5"/>
      <c r="J186" s="5"/>
      <c r="K186" s="5"/>
      <c r="L186" s="5"/>
      <c r="M186" s="5"/>
      <c r="N186" s="5"/>
      <c r="O186" s="7"/>
      <c r="P186" s="161"/>
      <c r="Q186" s="5"/>
    </row>
    <row r="187" spans="1:17" ht="18.75">
      <c r="A187" s="5"/>
      <c r="B187" s="21" t="str">
        <f>'LAPORAN MURID (INDIVIDU)'!D39</f>
        <v>3.2.3,  3.2.4</v>
      </c>
      <c r="C187" s="19"/>
      <c r="D187" s="19"/>
      <c r="E187" s="19"/>
      <c r="F187" s="19"/>
      <c r="G187" s="19"/>
      <c r="H187" s="188" t="str">
        <f>'LAPORAN MURID (INDIVIDU)'!C35</f>
        <v>WRITING</v>
      </c>
      <c r="I187" s="5"/>
      <c r="J187" s="21" t="str">
        <f>'LAPORAN MURID (INDIVIDU)'!D40</f>
        <v>3.3.1</v>
      </c>
      <c r="K187" s="19"/>
      <c r="L187" s="19"/>
      <c r="M187" s="19"/>
      <c r="N187" s="19"/>
      <c r="O187" s="19"/>
      <c r="P187" s="188" t="str">
        <f>'LAPORAN MURID (INDIVIDU)'!C35</f>
        <v>WRITING</v>
      </c>
      <c r="Q187" s="7"/>
    </row>
    <row r="188" spans="1:17">
      <c r="A188" s="9"/>
      <c r="B188" s="10" t="s">
        <v>137</v>
      </c>
      <c r="C188" s="11" t="s">
        <v>141</v>
      </c>
      <c r="D188" s="11" t="s">
        <v>142</v>
      </c>
      <c r="E188" s="11" t="s">
        <v>143</v>
      </c>
      <c r="F188" s="11" t="s">
        <v>144</v>
      </c>
      <c r="G188" s="11" t="s">
        <v>145</v>
      </c>
      <c r="H188" s="11" t="s">
        <v>146</v>
      </c>
      <c r="I188" s="9"/>
      <c r="J188" s="10" t="s">
        <v>137</v>
      </c>
      <c r="K188" s="11" t="s">
        <v>141</v>
      </c>
      <c r="L188" s="11" t="s">
        <v>142</v>
      </c>
      <c r="M188" s="11" t="s">
        <v>143</v>
      </c>
      <c r="N188" s="11" t="s">
        <v>144</v>
      </c>
      <c r="O188" s="11" t="s">
        <v>145</v>
      </c>
      <c r="P188" s="11" t="s">
        <v>146</v>
      </c>
      <c r="Q188" s="9"/>
    </row>
    <row r="189" spans="1:17">
      <c r="A189" s="9"/>
      <c r="B189" s="12" t="s">
        <v>147</v>
      </c>
      <c r="C189" s="12">
        <f>COUNTIF('REKOD PRESTASI MURID'!$W$11:$W$70,1)</f>
        <v>3</v>
      </c>
      <c r="D189" s="12">
        <f>COUNTIF('REKOD PRESTASI MURID'!$W$11:$W$70,2)</f>
        <v>2</v>
      </c>
      <c r="E189" s="12">
        <f>COUNTIF('REKOD PRESTASI MURID'!$W$11:$W$70,3)</f>
        <v>1</v>
      </c>
      <c r="F189" s="12">
        <f>COUNTIF('REKOD PRESTASI MURID'!$W$11:$W$70,4)</f>
        <v>2</v>
      </c>
      <c r="G189" s="12">
        <f>COUNTIF('REKOD PRESTASI MURID'!$W$11:$W$70,5)</f>
        <v>2</v>
      </c>
      <c r="H189" s="12">
        <f>COUNTIF('REKOD PRESTASI MURID'!$W$11:$W$70,6)</f>
        <v>0</v>
      </c>
      <c r="I189" s="9"/>
      <c r="J189" s="12" t="s">
        <v>147</v>
      </c>
      <c r="K189" s="12">
        <f>COUNTIF('REKOD PRESTASI MURID'!$X$11:$X$70,1)</f>
        <v>1</v>
      </c>
      <c r="L189" s="12">
        <f>COUNTIF('REKOD PRESTASI MURID'!$X$11:$X$70,2)</f>
        <v>0</v>
      </c>
      <c r="M189" s="12">
        <f>COUNTIF('REKOD PRESTASI MURID'!$X$11:$X$70,3)</f>
        <v>9</v>
      </c>
      <c r="N189" s="12">
        <f>COUNTIF('REKOD PRESTASI MURID'!$X$11:$X$70,4)</f>
        <v>8</v>
      </c>
      <c r="O189" s="12">
        <f>COUNTIF('REKOD PRESTASI MURID'!$X$11:$X$70,5)</f>
        <v>30</v>
      </c>
      <c r="P189" s="12">
        <f>COUNTIF('REKOD PRESTASI MURID'!$X$11:$X$70,6)</f>
        <v>12</v>
      </c>
      <c r="Q189" s="9"/>
    </row>
    <row r="190" spans="1:17">
      <c r="A190" s="9"/>
      <c r="B190" s="20"/>
      <c r="C190" s="20"/>
      <c r="D190" s="20"/>
      <c r="E190" s="20"/>
      <c r="F190" s="20"/>
      <c r="G190" s="20"/>
      <c r="H190" s="20"/>
      <c r="I190" s="9"/>
      <c r="J190" s="20"/>
      <c r="K190" s="20"/>
      <c r="L190" s="20"/>
      <c r="M190" s="20"/>
      <c r="N190" s="20"/>
      <c r="O190" s="20"/>
      <c r="P190" s="20"/>
      <c r="Q190" s="9"/>
    </row>
    <row r="191" spans="1:17">
      <c r="A191" s="9"/>
      <c r="B191" s="20"/>
      <c r="C191" s="20"/>
      <c r="D191" s="20"/>
      <c r="E191" s="20"/>
      <c r="F191" s="20"/>
      <c r="G191" s="20"/>
      <c r="H191" s="20"/>
      <c r="I191" s="9"/>
      <c r="J191" s="20"/>
      <c r="K191" s="20"/>
      <c r="L191" s="20"/>
      <c r="M191" s="20"/>
      <c r="N191" s="20"/>
      <c r="O191" s="20"/>
      <c r="P191" s="20"/>
      <c r="Q191" s="9"/>
    </row>
    <row r="192" spans="1:17">
      <c r="A192" s="9"/>
      <c r="B192" s="20"/>
      <c r="C192" s="20"/>
      <c r="D192" s="20"/>
      <c r="E192" s="20"/>
      <c r="F192" s="20"/>
      <c r="G192" s="20"/>
      <c r="H192" s="20"/>
      <c r="I192" s="9"/>
      <c r="J192" s="20"/>
      <c r="K192" s="20"/>
      <c r="L192" s="20"/>
      <c r="M192" s="20"/>
      <c r="N192" s="20"/>
      <c r="O192" s="20"/>
      <c r="P192" s="20"/>
      <c r="Q192" s="9"/>
    </row>
    <row r="193" spans="1:17">
      <c r="A193" s="9"/>
      <c r="B193" s="20"/>
      <c r="C193" s="20"/>
      <c r="D193" s="20"/>
      <c r="E193" s="20"/>
      <c r="F193" s="20"/>
      <c r="G193" s="20"/>
      <c r="H193" s="20"/>
      <c r="I193" s="9"/>
      <c r="J193" s="20"/>
      <c r="K193" s="20"/>
      <c r="L193" s="20"/>
      <c r="M193" s="20"/>
      <c r="N193" s="20"/>
      <c r="O193" s="20"/>
      <c r="P193" s="20"/>
      <c r="Q193" s="9"/>
    </row>
    <row r="194" spans="1:17">
      <c r="A194" s="9"/>
      <c r="B194" s="20"/>
      <c r="C194" s="20"/>
      <c r="D194" s="20"/>
      <c r="E194" s="20"/>
      <c r="F194" s="20"/>
      <c r="G194" s="20"/>
      <c r="H194" s="20"/>
      <c r="I194" s="9"/>
      <c r="J194" s="20"/>
      <c r="K194" s="20"/>
      <c r="L194" s="20"/>
      <c r="M194" s="20"/>
      <c r="N194" s="20"/>
      <c r="O194" s="20"/>
      <c r="P194" s="20"/>
      <c r="Q194" s="9"/>
    </row>
    <row r="195" spans="1:17">
      <c r="A195" s="9"/>
      <c r="B195" s="20"/>
      <c r="C195" s="20"/>
      <c r="D195" s="20"/>
      <c r="E195" s="20"/>
      <c r="F195" s="20"/>
      <c r="G195" s="20"/>
      <c r="H195" s="20"/>
      <c r="I195" s="9"/>
      <c r="J195" s="20"/>
      <c r="K195" s="20"/>
      <c r="L195" s="20"/>
      <c r="M195" s="20"/>
      <c r="N195" s="20"/>
      <c r="O195" s="20"/>
      <c r="P195" s="20"/>
      <c r="Q195" s="9"/>
    </row>
    <row r="196" spans="1:17">
      <c r="A196" s="9"/>
      <c r="B196" s="20"/>
      <c r="C196" s="20"/>
      <c r="D196" s="20"/>
      <c r="E196" s="20"/>
      <c r="F196" s="20"/>
      <c r="G196" s="20"/>
      <c r="H196" s="20"/>
      <c r="I196" s="9"/>
      <c r="J196" s="20"/>
      <c r="K196" s="20"/>
      <c r="L196" s="20"/>
      <c r="M196" s="20"/>
      <c r="N196" s="20"/>
      <c r="O196" s="20"/>
      <c r="P196" s="20"/>
      <c r="Q196" s="9"/>
    </row>
    <row r="197" spans="1:17">
      <c r="A197" s="9"/>
      <c r="B197" s="20"/>
      <c r="C197" s="20"/>
      <c r="D197" s="20"/>
      <c r="E197" s="20"/>
      <c r="F197" s="20"/>
      <c r="G197" s="20"/>
      <c r="H197" s="20"/>
      <c r="I197" s="9"/>
      <c r="J197" s="20"/>
      <c r="K197" s="20"/>
      <c r="L197" s="20"/>
      <c r="M197" s="20"/>
      <c r="N197" s="20"/>
      <c r="O197" s="20"/>
      <c r="P197" s="20"/>
      <c r="Q197" s="9"/>
    </row>
    <row r="198" spans="1:17">
      <c r="A198" s="9"/>
      <c r="B198" s="20"/>
      <c r="C198" s="20"/>
      <c r="D198" s="20"/>
      <c r="E198" s="20"/>
      <c r="F198" s="20"/>
      <c r="G198" s="20"/>
      <c r="H198" s="20"/>
      <c r="I198" s="9"/>
      <c r="J198" s="20"/>
      <c r="K198" s="20"/>
      <c r="L198" s="20"/>
      <c r="M198" s="20"/>
      <c r="N198" s="20"/>
      <c r="O198" s="20"/>
      <c r="P198" s="20"/>
      <c r="Q198" s="9"/>
    </row>
    <row r="199" spans="1:17">
      <c r="A199" s="9"/>
      <c r="B199" s="20"/>
      <c r="C199" s="20"/>
      <c r="D199" s="20"/>
      <c r="E199" s="20"/>
      <c r="F199" s="20"/>
      <c r="G199" s="20"/>
      <c r="H199" s="20"/>
      <c r="I199" s="9"/>
      <c r="J199" s="20"/>
      <c r="K199" s="20"/>
      <c r="L199" s="20"/>
      <c r="M199" s="20"/>
      <c r="N199" s="20"/>
      <c r="O199" s="20"/>
      <c r="P199" s="20"/>
      <c r="Q199" s="9"/>
    </row>
    <row r="200" spans="1:17">
      <c r="A200" s="9"/>
      <c r="B200" s="20"/>
      <c r="C200" s="20"/>
      <c r="D200" s="20"/>
      <c r="E200" s="20"/>
      <c r="F200" s="20"/>
      <c r="G200" s="20"/>
      <c r="H200" s="20"/>
      <c r="I200" s="9"/>
      <c r="J200" s="20"/>
      <c r="K200" s="20"/>
      <c r="L200" s="20"/>
      <c r="M200" s="20"/>
      <c r="N200" s="20"/>
      <c r="O200" s="20"/>
      <c r="P200" s="20"/>
      <c r="Q200" s="9"/>
    </row>
    <row r="201" spans="1:17">
      <c r="A201" s="9"/>
      <c r="B201" s="20"/>
      <c r="C201" s="20"/>
      <c r="D201" s="20"/>
      <c r="E201" s="20"/>
      <c r="F201" s="20"/>
      <c r="G201" s="20"/>
      <c r="H201" s="20"/>
      <c r="I201" s="9"/>
      <c r="J201" s="20"/>
      <c r="K201" s="20"/>
      <c r="L201" s="20"/>
      <c r="M201" s="20"/>
      <c r="N201" s="20"/>
      <c r="O201" s="20"/>
      <c r="P201" s="20"/>
      <c r="Q201" s="9"/>
    </row>
    <row r="202" spans="1:17">
      <c r="A202" s="9"/>
      <c r="B202" s="20"/>
      <c r="C202" s="20"/>
      <c r="D202" s="20"/>
      <c r="E202" s="20"/>
      <c r="F202" s="17" t="s">
        <v>148</v>
      </c>
      <c r="G202" s="18">
        <f>SUM(C189:H189)</f>
        <v>10</v>
      </c>
      <c r="H202" s="17" t="s">
        <v>149</v>
      </c>
      <c r="I202" s="9"/>
      <c r="J202" s="20"/>
      <c r="K202" s="20"/>
      <c r="L202" s="20"/>
      <c r="M202" s="20"/>
      <c r="N202" s="17" t="s">
        <v>148</v>
      </c>
      <c r="O202" s="18">
        <f>SUM(K189:P189)</f>
        <v>60</v>
      </c>
      <c r="P202" s="17" t="s">
        <v>149</v>
      </c>
      <c r="Q202" s="9"/>
    </row>
    <row r="203" spans="1:17" ht="21.6" customHeight="1">
      <c r="A203" s="5"/>
      <c r="B203" s="5"/>
      <c r="C203" s="5"/>
      <c r="D203" s="5"/>
      <c r="E203" s="5"/>
      <c r="F203" s="5"/>
      <c r="G203" s="7"/>
      <c r="H203" s="161"/>
      <c r="I203" s="5"/>
      <c r="J203" s="5"/>
      <c r="K203" s="5"/>
      <c r="L203" s="5"/>
      <c r="M203" s="5"/>
      <c r="N203" s="5"/>
      <c r="O203" s="7"/>
      <c r="P203" s="161"/>
      <c r="Q203" s="5"/>
    </row>
    <row r="204" spans="1:17" ht="18.75">
      <c r="A204" s="5"/>
      <c r="B204" s="189" t="str">
        <f>'LAPORAN MURID (INDIVIDU)'!D41</f>
        <v>OVERALL</v>
      </c>
      <c r="C204" s="190"/>
      <c r="D204" s="190"/>
      <c r="E204" s="190"/>
      <c r="F204" s="190"/>
      <c r="G204" s="190"/>
      <c r="H204" s="191" t="str">
        <f>'LAPORAN MURID (INDIVIDU)'!C35</f>
        <v>WRITING</v>
      </c>
      <c r="I204" s="5"/>
      <c r="J204" s="21"/>
      <c r="K204" s="19"/>
      <c r="L204" s="19"/>
      <c r="M204" s="19"/>
      <c r="N204" s="19"/>
      <c r="O204" s="19"/>
      <c r="P204" s="188"/>
      <c r="Q204" s="7"/>
    </row>
    <row r="205" spans="1:17">
      <c r="A205" s="9"/>
      <c r="B205" s="10" t="s">
        <v>137</v>
      </c>
      <c r="C205" s="11" t="s">
        <v>141</v>
      </c>
      <c r="D205" s="11" t="s">
        <v>142</v>
      </c>
      <c r="E205" s="11" t="s">
        <v>143</v>
      </c>
      <c r="F205" s="11" t="s">
        <v>144</v>
      </c>
      <c r="G205" s="11" t="s">
        <v>145</v>
      </c>
      <c r="H205" s="11" t="s">
        <v>146</v>
      </c>
      <c r="I205" s="9"/>
      <c r="J205" s="20"/>
      <c r="K205" s="20"/>
      <c r="L205" s="20"/>
      <c r="M205" s="20"/>
      <c r="N205" s="20"/>
      <c r="O205" s="20"/>
      <c r="P205" s="20"/>
      <c r="Q205" s="9"/>
    </row>
    <row r="206" spans="1:17">
      <c r="A206" s="9"/>
      <c r="B206" s="12" t="s">
        <v>147</v>
      </c>
      <c r="C206" s="12">
        <f>COUNTIF('REKOD PRESTASI MURID'!$Z$11:$Z$70,1)</f>
        <v>1</v>
      </c>
      <c r="D206" s="12">
        <f>COUNTIF('REKOD PRESTASI MURID'!$Z$11:$Z$70,2)</f>
        <v>17</v>
      </c>
      <c r="E206" s="12">
        <f>COUNTIF('REKOD PRESTASI MURID'!$Z$11:$Z$70,3)</f>
        <v>34</v>
      </c>
      <c r="F206" s="12">
        <f>COUNTIF('REKOD PRESTASI MURID'!$Z$11:$Z$70,4)</f>
        <v>7</v>
      </c>
      <c r="G206" s="12">
        <f>COUNTIF('REKOD PRESTASI MURID'!$Z$11:$Z$70,5)</f>
        <v>1</v>
      </c>
      <c r="H206" s="12">
        <f>COUNTIF('REKOD PRESTASI MURID'!$Z$11:$Z$70,6)</f>
        <v>0</v>
      </c>
      <c r="I206" s="9"/>
      <c r="J206" s="20"/>
      <c r="K206" s="20"/>
      <c r="L206" s="20"/>
      <c r="M206" s="20"/>
      <c r="N206" s="20"/>
      <c r="O206" s="20"/>
      <c r="P206" s="20"/>
      <c r="Q206" s="9"/>
    </row>
    <row r="207" spans="1:17">
      <c r="A207" s="9"/>
      <c r="B207" s="20"/>
      <c r="C207" s="20"/>
      <c r="D207" s="20"/>
      <c r="E207" s="20"/>
      <c r="F207" s="20"/>
      <c r="G207" s="20"/>
      <c r="H207" s="20"/>
      <c r="I207" s="9"/>
      <c r="J207" s="20"/>
      <c r="K207" s="20"/>
      <c r="L207" s="20"/>
      <c r="M207" s="20"/>
      <c r="N207" s="20"/>
      <c r="O207" s="20"/>
      <c r="P207" s="20"/>
      <c r="Q207" s="9"/>
    </row>
    <row r="208" spans="1:17">
      <c r="A208" s="9"/>
      <c r="B208" s="20"/>
      <c r="C208" s="20"/>
      <c r="D208" s="20"/>
      <c r="E208" s="20"/>
      <c r="F208" s="20"/>
      <c r="G208" s="20"/>
      <c r="H208" s="20"/>
      <c r="I208" s="9"/>
      <c r="J208" s="20"/>
      <c r="K208" s="20"/>
      <c r="L208" s="20"/>
      <c r="M208" s="20"/>
      <c r="N208" s="20"/>
      <c r="O208" s="20"/>
      <c r="P208" s="20"/>
      <c r="Q208" s="9"/>
    </row>
    <row r="209" spans="1:17">
      <c r="A209" s="9"/>
      <c r="B209" s="20"/>
      <c r="C209" s="20"/>
      <c r="D209" s="20"/>
      <c r="E209" s="20"/>
      <c r="F209" s="20"/>
      <c r="G209" s="20"/>
      <c r="H209" s="20"/>
      <c r="I209" s="9"/>
      <c r="J209" s="20"/>
      <c r="K209" s="20"/>
      <c r="L209" s="20"/>
      <c r="M209" s="20"/>
      <c r="N209" s="20"/>
      <c r="O209" s="20"/>
      <c r="P209" s="20"/>
      <c r="Q209" s="9"/>
    </row>
    <row r="210" spans="1:17">
      <c r="A210" s="9"/>
      <c r="B210" s="20"/>
      <c r="C210" s="20"/>
      <c r="D210" s="20"/>
      <c r="E210" s="20"/>
      <c r="F210" s="20"/>
      <c r="G210" s="20"/>
      <c r="H210" s="20"/>
      <c r="I210" s="9"/>
      <c r="J210" s="20"/>
      <c r="K210" s="20"/>
      <c r="L210" s="20"/>
      <c r="M210" s="20"/>
      <c r="N210" s="20"/>
      <c r="O210" s="20"/>
      <c r="P210" s="20"/>
      <c r="Q210" s="9"/>
    </row>
    <row r="211" spans="1:17">
      <c r="A211" s="9"/>
      <c r="B211" s="20"/>
      <c r="C211" s="20"/>
      <c r="D211" s="20"/>
      <c r="E211" s="20"/>
      <c r="F211" s="20"/>
      <c r="G211" s="20"/>
      <c r="H211" s="20"/>
      <c r="I211" s="9"/>
      <c r="J211" s="20"/>
      <c r="K211" s="20"/>
      <c r="L211" s="20"/>
      <c r="M211" s="20"/>
      <c r="N211" s="20"/>
      <c r="O211" s="20"/>
      <c r="P211" s="20"/>
      <c r="Q211" s="9"/>
    </row>
    <row r="212" spans="1:17">
      <c r="A212" s="9"/>
      <c r="B212" s="20"/>
      <c r="C212" s="20"/>
      <c r="D212" s="20"/>
      <c r="E212" s="20"/>
      <c r="F212" s="20"/>
      <c r="G212" s="20"/>
      <c r="H212" s="20"/>
      <c r="I212" s="9"/>
      <c r="J212" s="20"/>
      <c r="K212" s="20"/>
      <c r="L212" s="20"/>
      <c r="M212" s="20"/>
      <c r="N212" s="20"/>
      <c r="O212" s="20"/>
      <c r="P212" s="20"/>
      <c r="Q212" s="9"/>
    </row>
    <row r="213" spans="1:17">
      <c r="A213" s="9"/>
      <c r="B213" s="20"/>
      <c r="C213" s="20"/>
      <c r="D213" s="20"/>
      <c r="E213" s="20"/>
      <c r="F213" s="20"/>
      <c r="G213" s="20"/>
      <c r="H213" s="20"/>
      <c r="I213" s="9"/>
      <c r="J213" s="20"/>
      <c r="K213" s="20"/>
      <c r="L213" s="20"/>
      <c r="M213" s="20"/>
      <c r="N213" s="20"/>
      <c r="O213" s="20"/>
      <c r="P213" s="20"/>
      <c r="Q213" s="9"/>
    </row>
    <row r="214" spans="1:17">
      <c r="A214" s="9"/>
      <c r="B214" s="20"/>
      <c r="C214" s="20"/>
      <c r="D214" s="20"/>
      <c r="E214" s="20"/>
      <c r="F214" s="20"/>
      <c r="G214" s="20"/>
      <c r="H214" s="20"/>
      <c r="I214" s="9"/>
      <c r="J214" s="20"/>
      <c r="K214" s="20"/>
      <c r="L214" s="20"/>
      <c r="M214" s="20"/>
      <c r="N214" s="20"/>
      <c r="O214" s="20"/>
      <c r="P214" s="20"/>
      <c r="Q214" s="9"/>
    </row>
    <row r="215" spans="1:17">
      <c r="A215" s="9"/>
      <c r="B215" s="20"/>
      <c r="C215" s="20"/>
      <c r="D215" s="20"/>
      <c r="E215" s="20"/>
      <c r="F215" s="20"/>
      <c r="G215" s="20"/>
      <c r="H215" s="20"/>
      <c r="I215" s="9"/>
      <c r="J215" s="20"/>
      <c r="K215" s="20"/>
      <c r="L215" s="20"/>
      <c r="M215" s="20"/>
      <c r="N215" s="20"/>
      <c r="O215" s="20"/>
      <c r="P215" s="20"/>
      <c r="Q215" s="9"/>
    </row>
    <row r="216" spans="1:17">
      <c r="A216" s="9"/>
      <c r="B216" s="20"/>
      <c r="C216" s="20"/>
      <c r="D216" s="20"/>
      <c r="E216" s="20"/>
      <c r="F216" s="20"/>
      <c r="G216" s="20"/>
      <c r="H216" s="20"/>
      <c r="I216" s="9"/>
      <c r="J216" s="20"/>
      <c r="K216" s="20"/>
      <c r="L216" s="20"/>
      <c r="M216" s="20"/>
      <c r="N216" s="20"/>
      <c r="O216" s="20"/>
      <c r="P216" s="20"/>
      <c r="Q216" s="9"/>
    </row>
    <row r="217" spans="1:17">
      <c r="A217" s="9"/>
      <c r="B217" s="20"/>
      <c r="C217" s="20"/>
      <c r="D217" s="20"/>
      <c r="E217" s="20"/>
      <c r="F217" s="20"/>
      <c r="G217" s="20"/>
      <c r="H217" s="20"/>
      <c r="I217" s="9"/>
      <c r="J217" s="20"/>
      <c r="K217" s="20"/>
      <c r="L217" s="20"/>
      <c r="M217" s="20"/>
      <c r="N217" s="20"/>
      <c r="O217" s="20"/>
      <c r="P217" s="20"/>
      <c r="Q217" s="9"/>
    </row>
    <row r="218" spans="1:17">
      <c r="A218" s="9"/>
      <c r="B218" s="20"/>
      <c r="C218" s="20"/>
      <c r="D218" s="20"/>
      <c r="E218" s="20"/>
      <c r="F218" s="20"/>
      <c r="G218" s="20"/>
      <c r="H218" s="20"/>
      <c r="I218" s="9"/>
      <c r="J218" s="20"/>
      <c r="K218" s="20"/>
      <c r="L218" s="20"/>
      <c r="M218" s="20"/>
      <c r="N218" s="20"/>
      <c r="O218" s="20"/>
      <c r="P218" s="20"/>
      <c r="Q218" s="9"/>
    </row>
    <row r="219" spans="1:17">
      <c r="A219" s="9"/>
      <c r="B219" s="20"/>
      <c r="C219" s="20"/>
      <c r="D219" s="20"/>
      <c r="E219" s="20"/>
      <c r="F219" s="17" t="s">
        <v>148</v>
      </c>
      <c r="G219" s="18">
        <f>SUM(C206:H206)</f>
        <v>60</v>
      </c>
      <c r="H219" s="17" t="s">
        <v>149</v>
      </c>
      <c r="I219" s="9"/>
      <c r="J219" s="20"/>
      <c r="K219" s="20"/>
      <c r="L219" s="20"/>
      <c r="M219" s="20"/>
      <c r="N219" s="20"/>
      <c r="O219" s="20"/>
      <c r="P219" s="20"/>
      <c r="Q219" s="9"/>
    </row>
    <row r="220" spans="1:17" ht="15.6" customHeight="1">
      <c r="A220" s="5"/>
      <c r="B220" s="5"/>
      <c r="C220" s="5"/>
      <c r="D220" s="5"/>
      <c r="E220" s="5"/>
      <c r="F220" s="5"/>
      <c r="G220" s="7"/>
      <c r="H220" s="161"/>
      <c r="I220" s="5"/>
      <c r="J220" s="5"/>
      <c r="K220" s="5"/>
      <c r="L220" s="5"/>
      <c r="M220" s="5"/>
      <c r="N220" s="5"/>
      <c r="O220" s="7"/>
      <c r="P220" s="161"/>
      <c r="Q220" s="5"/>
    </row>
    <row r="221" spans="1:17" ht="18.75">
      <c r="A221" s="5"/>
      <c r="B221" s="21" t="str">
        <f>'LAPORAN MURID (INDIVIDU)'!D48</f>
        <v>4.1.1,  4.1.2</v>
      </c>
      <c r="C221" s="19"/>
      <c r="D221" s="19"/>
      <c r="E221" s="19"/>
      <c r="F221" s="19"/>
      <c r="G221" s="19"/>
      <c r="H221" s="192" t="str">
        <f>'LAPORAN MURID (INDIVIDU)'!C48</f>
        <v>LANGUAGE ARTS</v>
      </c>
      <c r="I221" s="5"/>
      <c r="J221" s="21" t="str">
        <f>'LAPORAN MURID (INDIVIDU)'!D49</f>
        <v>4.2.1</v>
      </c>
      <c r="K221" s="19"/>
      <c r="L221" s="19"/>
      <c r="M221" s="19"/>
      <c r="N221" s="19"/>
      <c r="O221" s="19"/>
      <c r="P221" s="192" t="str">
        <f>'LAPORAN MURID (INDIVIDU)'!C48</f>
        <v>LANGUAGE ARTS</v>
      </c>
      <c r="Q221" s="5"/>
    </row>
    <row r="222" spans="1:17">
      <c r="A222" s="9"/>
      <c r="B222" s="10" t="s">
        <v>137</v>
      </c>
      <c r="C222" s="11" t="s">
        <v>141</v>
      </c>
      <c r="D222" s="11" t="s">
        <v>142</v>
      </c>
      <c r="E222" s="11" t="s">
        <v>143</v>
      </c>
      <c r="F222" s="11" t="s">
        <v>144</v>
      </c>
      <c r="G222" s="11" t="s">
        <v>145</v>
      </c>
      <c r="H222" s="11" t="s">
        <v>146</v>
      </c>
      <c r="I222" s="9"/>
      <c r="J222" s="10" t="s">
        <v>137</v>
      </c>
      <c r="K222" s="11" t="s">
        <v>141</v>
      </c>
      <c r="L222" s="11" t="s">
        <v>142</v>
      </c>
      <c r="M222" s="11" t="s">
        <v>143</v>
      </c>
      <c r="N222" s="11" t="s">
        <v>144</v>
      </c>
      <c r="O222" s="11" t="s">
        <v>145</v>
      </c>
      <c r="P222" s="11" t="s">
        <v>146</v>
      </c>
      <c r="Q222" s="5"/>
    </row>
    <row r="223" spans="1:17">
      <c r="A223" s="9"/>
      <c r="B223" s="12" t="s">
        <v>147</v>
      </c>
      <c r="C223" s="12">
        <f>COUNTIF('REKOD PRESTASI MURID'!$AA$11:$AA$70,1)</f>
        <v>2</v>
      </c>
      <c r="D223" s="12">
        <f>COUNTIF('REKOD PRESTASI MURID'!$AA$11:$AA$70,2)</f>
        <v>1</v>
      </c>
      <c r="E223" s="12">
        <f>COUNTIF('REKOD PRESTASI MURID'!$AA$11:$AA$70,3)</f>
        <v>10</v>
      </c>
      <c r="F223" s="12">
        <f>COUNTIF('REKOD PRESTASI MURID'!$AA$11:$AA$70,4)</f>
        <v>27</v>
      </c>
      <c r="G223" s="12">
        <f>COUNTIF('REKOD PRESTASI MURID'!$AA$11:$AA$70,5)</f>
        <v>9</v>
      </c>
      <c r="H223" s="12">
        <f>COUNTIF('REKOD PRESTASI MURID'!$AA$11:$AA$70,6)</f>
        <v>11</v>
      </c>
      <c r="I223" s="9"/>
      <c r="J223" s="12" t="s">
        <v>147</v>
      </c>
      <c r="K223" s="12">
        <f>COUNTIF('REKOD PRESTASI MURID'!$AB$11:$AB$70,1)</f>
        <v>1</v>
      </c>
      <c r="L223" s="12">
        <f>COUNTIF('REKOD PRESTASI MURID'!$AB$11:$AB$70,2)</f>
        <v>2</v>
      </c>
      <c r="M223" s="12">
        <f>COUNTIF('REKOD PRESTASI MURID'!$AB$11:$AB$70,3)</f>
        <v>10</v>
      </c>
      <c r="N223" s="12">
        <f>COUNTIF('REKOD PRESTASI MURID'!$AB$11:$AB$70,4)</f>
        <v>28</v>
      </c>
      <c r="O223" s="12">
        <f>COUNTIF('REKOD PRESTASI MURID'!$AB$11:$AB$70,5)</f>
        <v>9</v>
      </c>
      <c r="P223" s="12">
        <f>COUNTIF('REKOD PRESTASI MURID'!$AB$11:$AB$70,6)</f>
        <v>10</v>
      </c>
      <c r="Q223" s="5"/>
    </row>
    <row r="224" spans="1:17">
      <c r="A224" s="9"/>
      <c r="B224" s="20"/>
      <c r="C224" s="20"/>
      <c r="D224" s="20"/>
      <c r="E224" s="20"/>
      <c r="F224" s="20"/>
      <c r="G224" s="20"/>
      <c r="H224" s="20"/>
      <c r="I224" s="9"/>
      <c r="J224" s="20"/>
      <c r="K224" s="20"/>
      <c r="L224" s="20"/>
      <c r="M224" s="20"/>
      <c r="N224" s="20"/>
      <c r="O224" s="20"/>
      <c r="P224" s="20"/>
      <c r="Q224" s="5"/>
    </row>
    <row r="225" spans="1:17">
      <c r="A225" s="9"/>
      <c r="B225" s="20"/>
      <c r="C225" s="20"/>
      <c r="D225" s="20"/>
      <c r="E225" s="20"/>
      <c r="F225" s="20"/>
      <c r="G225" s="20"/>
      <c r="H225" s="20"/>
      <c r="I225" s="9"/>
      <c r="J225" s="20"/>
      <c r="K225" s="20"/>
      <c r="L225" s="20"/>
      <c r="M225" s="20"/>
      <c r="N225" s="20"/>
      <c r="O225" s="20"/>
      <c r="P225" s="20"/>
      <c r="Q225" s="5"/>
    </row>
    <row r="226" spans="1:17">
      <c r="A226" s="9"/>
      <c r="B226" s="20"/>
      <c r="C226" s="20"/>
      <c r="D226" s="20"/>
      <c r="E226" s="20"/>
      <c r="F226" s="20"/>
      <c r="G226" s="20"/>
      <c r="H226" s="20"/>
      <c r="I226" s="9"/>
      <c r="J226" s="20"/>
      <c r="K226" s="20"/>
      <c r="L226" s="20"/>
      <c r="M226" s="20"/>
      <c r="N226" s="20"/>
      <c r="O226" s="20"/>
      <c r="P226" s="20"/>
      <c r="Q226" s="5"/>
    </row>
    <row r="227" spans="1:17">
      <c r="A227" s="9"/>
      <c r="B227" s="20"/>
      <c r="C227" s="20"/>
      <c r="D227" s="20"/>
      <c r="E227" s="20"/>
      <c r="F227" s="20"/>
      <c r="G227" s="20"/>
      <c r="H227" s="20"/>
      <c r="I227" s="9"/>
      <c r="J227" s="20"/>
      <c r="K227" s="20"/>
      <c r="L227" s="20"/>
      <c r="M227" s="20"/>
      <c r="N227" s="20"/>
      <c r="O227" s="20"/>
      <c r="P227" s="20"/>
      <c r="Q227" s="5"/>
    </row>
    <row r="228" spans="1:17">
      <c r="A228" s="9"/>
      <c r="B228" s="20"/>
      <c r="C228" s="20"/>
      <c r="D228" s="20"/>
      <c r="E228" s="20"/>
      <c r="F228" s="20"/>
      <c r="G228" s="20"/>
      <c r="H228" s="20"/>
      <c r="I228" s="9"/>
      <c r="J228" s="20"/>
      <c r="K228" s="20"/>
      <c r="L228" s="20"/>
      <c r="M228" s="20"/>
      <c r="N228" s="20"/>
      <c r="O228" s="20"/>
      <c r="P228" s="20"/>
      <c r="Q228" s="5"/>
    </row>
    <row r="229" spans="1:17">
      <c r="A229" s="9"/>
      <c r="B229" s="20"/>
      <c r="C229" s="20"/>
      <c r="D229" s="20"/>
      <c r="E229" s="20"/>
      <c r="F229" s="20"/>
      <c r="G229" s="20"/>
      <c r="H229" s="20"/>
      <c r="I229" s="9"/>
      <c r="J229" s="20"/>
      <c r="K229" s="20"/>
      <c r="L229" s="20"/>
      <c r="M229" s="20"/>
      <c r="N229" s="20"/>
      <c r="O229" s="20"/>
      <c r="P229" s="20"/>
      <c r="Q229" s="5"/>
    </row>
    <row r="230" spans="1:17">
      <c r="A230" s="9"/>
      <c r="B230" s="20"/>
      <c r="C230" s="20"/>
      <c r="D230" s="20"/>
      <c r="E230" s="20"/>
      <c r="F230" s="20"/>
      <c r="G230" s="20"/>
      <c r="H230" s="20"/>
      <c r="I230" s="9"/>
      <c r="J230" s="20"/>
      <c r="K230" s="20"/>
      <c r="L230" s="20"/>
      <c r="M230" s="20"/>
      <c r="N230" s="20"/>
      <c r="O230" s="20"/>
      <c r="P230" s="20"/>
      <c r="Q230" s="5"/>
    </row>
    <row r="231" spans="1:17">
      <c r="A231" s="9"/>
      <c r="B231" s="20"/>
      <c r="C231" s="20"/>
      <c r="D231" s="20"/>
      <c r="E231" s="20"/>
      <c r="F231" s="20"/>
      <c r="G231" s="20"/>
      <c r="H231" s="20"/>
      <c r="I231" s="9"/>
      <c r="J231" s="20"/>
      <c r="K231" s="20"/>
      <c r="L231" s="20"/>
      <c r="M231" s="20"/>
      <c r="N231" s="20"/>
      <c r="O231" s="20"/>
      <c r="P231" s="20"/>
      <c r="Q231" s="5"/>
    </row>
    <row r="232" spans="1:17">
      <c r="A232" s="9"/>
      <c r="B232" s="20"/>
      <c r="C232" s="20"/>
      <c r="D232" s="20"/>
      <c r="E232" s="20"/>
      <c r="F232" s="20"/>
      <c r="G232" s="20"/>
      <c r="H232" s="20"/>
      <c r="I232" s="9"/>
      <c r="J232" s="20"/>
      <c r="K232" s="20"/>
      <c r="L232" s="20"/>
      <c r="M232" s="20"/>
      <c r="N232" s="20"/>
      <c r="O232" s="20"/>
      <c r="P232" s="20"/>
      <c r="Q232" s="5"/>
    </row>
    <row r="233" spans="1:17">
      <c r="A233" s="9"/>
      <c r="B233" s="20"/>
      <c r="C233" s="20"/>
      <c r="D233" s="20"/>
      <c r="E233" s="20"/>
      <c r="F233" s="20"/>
      <c r="G233" s="20"/>
      <c r="H233" s="20"/>
      <c r="I233" s="9"/>
      <c r="J233" s="20"/>
      <c r="K233" s="20"/>
      <c r="L233" s="20"/>
      <c r="M233" s="20"/>
      <c r="N233" s="20"/>
      <c r="O233" s="20"/>
      <c r="P233" s="20"/>
      <c r="Q233" s="5"/>
    </row>
    <row r="234" spans="1:17">
      <c r="A234" s="9"/>
      <c r="B234" s="20"/>
      <c r="C234" s="20"/>
      <c r="D234" s="20"/>
      <c r="E234" s="20"/>
      <c r="F234" s="20"/>
      <c r="G234" s="20"/>
      <c r="H234" s="20"/>
      <c r="I234" s="9"/>
      <c r="J234" s="20"/>
      <c r="K234" s="20"/>
      <c r="L234" s="20"/>
      <c r="M234" s="20"/>
      <c r="N234" s="20"/>
      <c r="O234" s="20"/>
      <c r="P234" s="20"/>
      <c r="Q234" s="5"/>
    </row>
    <row r="235" spans="1:17">
      <c r="A235" s="9"/>
      <c r="B235" s="20"/>
      <c r="C235" s="20"/>
      <c r="D235" s="20"/>
      <c r="E235" s="20"/>
      <c r="F235" s="20"/>
      <c r="G235" s="20"/>
      <c r="H235" s="20"/>
      <c r="I235" s="9"/>
      <c r="J235" s="20"/>
      <c r="K235" s="20"/>
      <c r="L235" s="20"/>
      <c r="M235" s="20"/>
      <c r="N235" s="20"/>
      <c r="O235" s="20"/>
      <c r="P235" s="20"/>
      <c r="Q235" s="5"/>
    </row>
    <row r="236" spans="1:17">
      <c r="A236" s="9"/>
      <c r="B236" s="20"/>
      <c r="C236" s="20"/>
      <c r="D236" s="20"/>
      <c r="E236" s="20"/>
      <c r="F236" s="17" t="s">
        <v>148</v>
      </c>
      <c r="G236" s="18">
        <f>SUM(C223:H223)</f>
        <v>60</v>
      </c>
      <c r="H236" s="17" t="s">
        <v>149</v>
      </c>
      <c r="I236" s="9"/>
      <c r="J236" s="20"/>
      <c r="K236" s="20"/>
      <c r="L236" s="20"/>
      <c r="M236" s="20"/>
      <c r="N236" s="17" t="s">
        <v>148</v>
      </c>
      <c r="O236" s="18">
        <f>SUM(K223:P223)</f>
        <v>60</v>
      </c>
      <c r="P236" s="17" t="s">
        <v>149</v>
      </c>
      <c r="Q236" s="5"/>
    </row>
    <row r="237" spans="1:17">
      <c r="A237" s="5"/>
      <c r="B237" s="5"/>
      <c r="C237" s="5"/>
      <c r="D237" s="5"/>
      <c r="E237" s="5"/>
      <c r="F237" s="5"/>
      <c r="G237" s="7"/>
      <c r="H237" s="322"/>
      <c r="I237" s="5"/>
      <c r="J237" s="5"/>
      <c r="K237" s="5"/>
      <c r="L237" s="5"/>
      <c r="M237" s="5"/>
      <c r="N237" s="5"/>
      <c r="O237" s="7"/>
      <c r="P237" s="322"/>
      <c r="Q237" s="5"/>
    </row>
    <row r="238" spans="1:17">
      <c r="A238" s="5"/>
      <c r="B238" s="5"/>
      <c r="C238" s="5"/>
      <c r="D238" s="5"/>
      <c r="E238" s="5"/>
      <c r="F238" s="5"/>
      <c r="G238" s="7"/>
      <c r="H238" s="322"/>
      <c r="I238" s="5"/>
      <c r="J238" s="5"/>
      <c r="K238" s="5"/>
      <c r="L238" s="5"/>
      <c r="M238" s="5"/>
      <c r="N238" s="5"/>
      <c r="O238" s="7"/>
      <c r="P238" s="322"/>
      <c r="Q238" s="5"/>
    </row>
    <row r="239" spans="1:17" ht="18.75">
      <c r="A239" s="5"/>
      <c r="B239" s="21" t="str">
        <f>'LAPORAN MURID (INDIVIDU)'!D50</f>
        <v>4.3.1, 4.3.2</v>
      </c>
      <c r="C239" s="19"/>
      <c r="D239" s="19"/>
      <c r="E239" s="19"/>
      <c r="F239" s="19"/>
      <c r="G239" s="19"/>
      <c r="H239" s="192" t="str">
        <f>'LAPORAN MURID (INDIVIDU)'!C48</f>
        <v>LANGUAGE ARTS</v>
      </c>
      <c r="I239" s="5"/>
      <c r="J239" s="189" t="str">
        <f>'LAPORAN MURID (INDIVIDU)'!D51</f>
        <v>OVERALL</v>
      </c>
      <c r="K239" s="190"/>
      <c r="L239" s="190"/>
      <c r="M239" s="190"/>
      <c r="N239" s="190"/>
      <c r="O239" s="190"/>
      <c r="P239" s="193" t="str">
        <f>'LAPORAN MURID (INDIVIDU)'!C48</f>
        <v>LANGUAGE ARTS</v>
      </c>
      <c r="Q239" s="5"/>
    </row>
    <row r="240" spans="1:17">
      <c r="A240" s="9"/>
      <c r="B240" s="10" t="s">
        <v>137</v>
      </c>
      <c r="C240" s="11" t="s">
        <v>141</v>
      </c>
      <c r="D240" s="11" t="s">
        <v>142</v>
      </c>
      <c r="E240" s="11" t="s">
        <v>143</v>
      </c>
      <c r="F240" s="11" t="s">
        <v>144</v>
      </c>
      <c r="G240" s="11" t="s">
        <v>145</v>
      </c>
      <c r="H240" s="11" t="s">
        <v>146</v>
      </c>
      <c r="I240" s="9"/>
      <c r="J240" s="10" t="s">
        <v>137</v>
      </c>
      <c r="K240" s="11" t="s">
        <v>141</v>
      </c>
      <c r="L240" s="11" t="s">
        <v>142</v>
      </c>
      <c r="M240" s="11" t="s">
        <v>143</v>
      </c>
      <c r="N240" s="11" t="s">
        <v>144</v>
      </c>
      <c r="O240" s="11" t="s">
        <v>145</v>
      </c>
      <c r="P240" s="11" t="s">
        <v>146</v>
      </c>
      <c r="Q240" s="5"/>
    </row>
    <row r="241" spans="1:17">
      <c r="A241" s="9"/>
      <c r="B241" s="12" t="s">
        <v>147</v>
      </c>
      <c r="C241" s="12">
        <f>COUNTIF('REKOD PRESTASI MURID'!$AC$11:$AC$70,1)</f>
        <v>2</v>
      </c>
      <c r="D241" s="12">
        <f>COUNTIF('REKOD PRESTASI MURID'!$AC$11:$AC$70,2)</f>
        <v>1</v>
      </c>
      <c r="E241" s="12">
        <f>COUNTIF('REKOD PRESTASI MURID'!$AC$11:$AC$70,3)</f>
        <v>10</v>
      </c>
      <c r="F241" s="12">
        <f>COUNTIF('REKOD PRESTASI MURID'!$AC$11:$AC$70,4)</f>
        <v>8</v>
      </c>
      <c r="G241" s="12">
        <f>COUNTIF('REKOD PRESTASI MURID'!$AC$11:$AC$70,5)</f>
        <v>29</v>
      </c>
      <c r="H241" s="12">
        <f>COUNTIF('REKOD PRESTASI MURID'!$AC$11:$AC$70,6)</f>
        <v>10</v>
      </c>
      <c r="I241" s="9"/>
      <c r="J241" s="12" t="s">
        <v>147</v>
      </c>
      <c r="K241" s="12">
        <f>COUNTIF('REKOD PRESTASI MURID'!$AE$11:$AE$70,1)</f>
        <v>1</v>
      </c>
      <c r="L241" s="12">
        <f>COUNTIF('REKOD PRESTASI MURID'!$AE$11:$AE$70,2)</f>
        <v>1</v>
      </c>
      <c r="M241" s="12">
        <f>COUNTIF('REKOD PRESTASI MURID'!$AE$11:$AE$70,3)</f>
        <v>2</v>
      </c>
      <c r="N241" s="12">
        <f>COUNTIF('REKOD PRESTASI MURID'!$AE$11:$AE$70,4)</f>
        <v>18</v>
      </c>
      <c r="O241" s="12">
        <f>COUNTIF('REKOD PRESTASI MURID'!$AE$11:$AE$70,5)</f>
        <v>28</v>
      </c>
      <c r="P241" s="12">
        <f>COUNTIF('REKOD PRESTASI MURID'!$AE$11:$AE$70,6)</f>
        <v>10</v>
      </c>
      <c r="Q241" s="5"/>
    </row>
    <row r="242" spans="1:17">
      <c r="A242" s="9"/>
      <c r="B242" s="20"/>
      <c r="C242" s="20"/>
      <c r="D242" s="20"/>
      <c r="E242" s="20"/>
      <c r="F242" s="20"/>
      <c r="G242" s="20"/>
      <c r="H242" s="20"/>
      <c r="I242" s="9"/>
      <c r="J242" s="20"/>
      <c r="K242" s="20"/>
      <c r="L242" s="20"/>
      <c r="M242" s="20"/>
      <c r="N242" s="20"/>
      <c r="O242" s="20"/>
      <c r="P242" s="20"/>
      <c r="Q242" s="5"/>
    </row>
    <row r="243" spans="1:17">
      <c r="A243" s="9"/>
      <c r="B243" s="20"/>
      <c r="C243" s="20"/>
      <c r="D243" s="20"/>
      <c r="E243" s="20"/>
      <c r="F243" s="20"/>
      <c r="G243" s="20"/>
      <c r="H243" s="20"/>
      <c r="I243" s="9"/>
      <c r="J243" s="20"/>
      <c r="K243" s="20"/>
      <c r="L243" s="20"/>
      <c r="M243" s="20"/>
      <c r="N243" s="20"/>
      <c r="O243" s="20"/>
      <c r="P243" s="20"/>
      <c r="Q243" s="5"/>
    </row>
    <row r="244" spans="1:17">
      <c r="A244" s="9"/>
      <c r="B244" s="20"/>
      <c r="C244" s="20"/>
      <c r="D244" s="20"/>
      <c r="E244" s="20"/>
      <c r="F244" s="20"/>
      <c r="G244" s="20"/>
      <c r="H244" s="20"/>
      <c r="I244" s="9"/>
      <c r="J244" s="20"/>
      <c r="K244" s="20"/>
      <c r="L244" s="20"/>
      <c r="M244" s="20"/>
      <c r="N244" s="20"/>
      <c r="O244" s="20"/>
      <c r="P244" s="20"/>
      <c r="Q244" s="5"/>
    </row>
    <row r="245" spans="1:17">
      <c r="A245" s="9"/>
      <c r="B245" s="20"/>
      <c r="C245" s="20"/>
      <c r="D245" s="20"/>
      <c r="E245" s="20"/>
      <c r="F245" s="20"/>
      <c r="G245" s="20"/>
      <c r="H245" s="20"/>
      <c r="I245" s="9"/>
      <c r="J245" s="20"/>
      <c r="K245" s="20"/>
      <c r="L245" s="20"/>
      <c r="M245" s="20"/>
      <c r="N245" s="20"/>
      <c r="O245" s="20"/>
      <c r="P245" s="20"/>
      <c r="Q245" s="5"/>
    </row>
    <row r="246" spans="1:17">
      <c r="A246" s="9"/>
      <c r="B246" s="20"/>
      <c r="C246" s="20"/>
      <c r="D246" s="20"/>
      <c r="E246" s="20"/>
      <c r="F246" s="20"/>
      <c r="G246" s="20"/>
      <c r="H246" s="20"/>
      <c r="I246" s="9"/>
      <c r="J246" s="20"/>
      <c r="K246" s="20"/>
      <c r="L246" s="20"/>
      <c r="M246" s="20"/>
      <c r="N246" s="20"/>
      <c r="O246" s="20"/>
      <c r="P246" s="20"/>
      <c r="Q246" s="5"/>
    </row>
    <row r="247" spans="1:17">
      <c r="A247" s="9"/>
      <c r="B247" s="20"/>
      <c r="C247" s="20"/>
      <c r="D247" s="20"/>
      <c r="E247" s="20"/>
      <c r="F247" s="20"/>
      <c r="G247" s="20"/>
      <c r="H247" s="20"/>
      <c r="I247" s="9"/>
      <c r="J247" s="20"/>
      <c r="K247" s="20"/>
      <c r="L247" s="20"/>
      <c r="M247" s="20"/>
      <c r="N247" s="20"/>
      <c r="O247" s="20"/>
      <c r="P247" s="20"/>
      <c r="Q247" s="5"/>
    </row>
    <row r="248" spans="1:17">
      <c r="A248" s="9"/>
      <c r="B248" s="20"/>
      <c r="C248" s="20"/>
      <c r="D248" s="20"/>
      <c r="E248" s="20"/>
      <c r="F248" s="20"/>
      <c r="G248" s="20"/>
      <c r="H248" s="20"/>
      <c r="I248" s="9"/>
      <c r="J248" s="20"/>
      <c r="K248" s="20"/>
      <c r="L248" s="20"/>
      <c r="M248" s="20"/>
      <c r="N248" s="20"/>
      <c r="O248" s="20"/>
      <c r="P248" s="20"/>
      <c r="Q248" s="5"/>
    </row>
    <row r="249" spans="1:17">
      <c r="A249" s="9"/>
      <c r="B249" s="20"/>
      <c r="C249" s="20"/>
      <c r="D249" s="20"/>
      <c r="E249" s="20"/>
      <c r="F249" s="20"/>
      <c r="G249" s="20"/>
      <c r="H249" s="20"/>
      <c r="I249" s="9"/>
      <c r="J249" s="20"/>
      <c r="K249" s="20"/>
      <c r="L249" s="20"/>
      <c r="M249" s="20"/>
      <c r="N249" s="20"/>
      <c r="O249" s="20"/>
      <c r="P249" s="20"/>
      <c r="Q249" s="5"/>
    </row>
    <row r="250" spans="1:17">
      <c r="A250" s="9"/>
      <c r="B250" s="20"/>
      <c r="C250" s="20"/>
      <c r="D250" s="20"/>
      <c r="E250" s="20"/>
      <c r="F250" s="20"/>
      <c r="G250" s="20"/>
      <c r="H250" s="20"/>
      <c r="I250" s="9"/>
      <c r="J250" s="20"/>
      <c r="K250" s="20"/>
      <c r="L250" s="20"/>
      <c r="M250" s="20"/>
      <c r="N250" s="20"/>
      <c r="O250" s="20"/>
      <c r="P250" s="20"/>
      <c r="Q250" s="5"/>
    </row>
    <row r="251" spans="1:17">
      <c r="A251" s="9"/>
      <c r="B251" s="20"/>
      <c r="C251" s="20"/>
      <c r="D251" s="20"/>
      <c r="E251" s="20"/>
      <c r="F251" s="20"/>
      <c r="G251" s="20"/>
      <c r="H251" s="20"/>
      <c r="I251" s="9"/>
      <c r="J251" s="20"/>
      <c r="K251" s="20"/>
      <c r="L251" s="20"/>
      <c r="M251" s="20"/>
      <c r="N251" s="20"/>
      <c r="O251" s="20"/>
      <c r="P251" s="20"/>
      <c r="Q251" s="5"/>
    </row>
    <row r="252" spans="1:17">
      <c r="A252" s="9"/>
      <c r="B252" s="20"/>
      <c r="C252" s="20"/>
      <c r="D252" s="20"/>
      <c r="E252" s="20"/>
      <c r="F252" s="20"/>
      <c r="G252" s="20"/>
      <c r="H252" s="20"/>
      <c r="I252" s="9"/>
      <c r="J252" s="20"/>
      <c r="K252" s="20"/>
      <c r="L252" s="20"/>
      <c r="M252" s="20"/>
      <c r="N252" s="20"/>
      <c r="O252" s="20"/>
      <c r="P252" s="20"/>
      <c r="Q252" s="5"/>
    </row>
    <row r="253" spans="1:17">
      <c r="A253" s="9"/>
      <c r="B253" s="20"/>
      <c r="C253" s="20"/>
      <c r="D253" s="20"/>
      <c r="E253" s="20"/>
      <c r="F253" s="20"/>
      <c r="G253" s="20"/>
      <c r="H253" s="20"/>
      <c r="I253" s="9"/>
      <c r="J253" s="20"/>
      <c r="K253" s="20"/>
      <c r="L253" s="20"/>
      <c r="M253" s="20"/>
      <c r="N253" s="20"/>
      <c r="O253" s="20"/>
      <c r="P253" s="20"/>
      <c r="Q253" s="5"/>
    </row>
    <row r="254" spans="1:17">
      <c r="A254" s="9"/>
      <c r="B254" s="20"/>
      <c r="C254" s="20"/>
      <c r="D254" s="20"/>
      <c r="E254" s="20"/>
      <c r="F254" s="17" t="s">
        <v>148</v>
      </c>
      <c r="G254" s="18">
        <f>SUM(C241:H241)</f>
        <v>60</v>
      </c>
      <c r="H254" s="17" t="s">
        <v>149</v>
      </c>
      <c r="I254" s="9"/>
      <c r="J254" s="20"/>
      <c r="K254" s="20"/>
      <c r="L254" s="20"/>
      <c r="M254" s="20"/>
      <c r="N254" s="17" t="s">
        <v>148</v>
      </c>
      <c r="O254" s="18">
        <f>SUM(K241:P241)</f>
        <v>60</v>
      </c>
      <c r="P254" s="17" t="s">
        <v>149</v>
      </c>
      <c r="Q254" s="5"/>
    </row>
    <row r="255" spans="1:17">
      <c r="A255" s="5"/>
      <c r="B255" s="5"/>
      <c r="C255" s="5"/>
      <c r="D255" s="5"/>
      <c r="E255" s="5"/>
      <c r="F255" s="5"/>
      <c r="G255" s="7"/>
      <c r="H255" s="322"/>
      <c r="I255" s="5"/>
      <c r="J255" s="5"/>
      <c r="K255" s="5"/>
      <c r="L255" s="5"/>
      <c r="M255" s="5"/>
      <c r="N255" s="5"/>
      <c r="O255" s="7"/>
      <c r="P255" s="322"/>
      <c r="Q255" s="5"/>
    </row>
    <row r="256" spans="1:17">
      <c r="A256" s="5"/>
      <c r="B256" s="5"/>
      <c r="C256" s="5"/>
      <c r="D256" s="5"/>
      <c r="E256" s="5"/>
      <c r="F256" s="5"/>
      <c r="G256" s="7"/>
      <c r="H256" s="322"/>
      <c r="I256" s="5"/>
      <c r="J256" s="5"/>
      <c r="K256" s="5"/>
      <c r="L256" s="5"/>
      <c r="M256" s="5"/>
      <c r="N256" s="5"/>
      <c r="O256" s="7"/>
      <c r="P256" s="322"/>
      <c r="Q256" s="5"/>
    </row>
    <row r="257" spans="1:17" ht="18.75">
      <c r="A257" s="5"/>
      <c r="B257" s="189" t="s">
        <v>329</v>
      </c>
      <c r="C257" s="190"/>
      <c r="D257" s="190"/>
      <c r="E257" s="190"/>
      <c r="F257" s="190"/>
      <c r="G257" s="190"/>
      <c r="H257" s="193"/>
      <c r="I257" s="5"/>
      <c r="J257" s="5"/>
      <c r="K257" s="5"/>
      <c r="L257" s="5"/>
      <c r="M257" s="5"/>
      <c r="N257" s="5"/>
      <c r="O257" s="7"/>
      <c r="P257" s="322"/>
      <c r="Q257" s="5"/>
    </row>
    <row r="258" spans="1:17">
      <c r="A258" s="9"/>
      <c r="B258" s="10" t="s">
        <v>137</v>
      </c>
      <c r="C258" s="11" t="s">
        <v>141</v>
      </c>
      <c r="D258" s="11" t="s">
        <v>142</v>
      </c>
      <c r="E258" s="11" t="s">
        <v>143</v>
      </c>
      <c r="F258" s="11" t="s">
        <v>144</v>
      </c>
      <c r="G258" s="11" t="s">
        <v>145</v>
      </c>
      <c r="H258" s="11" t="s">
        <v>146</v>
      </c>
      <c r="I258" s="5"/>
      <c r="J258" s="5"/>
      <c r="K258" s="5"/>
      <c r="L258" s="5"/>
      <c r="M258" s="5"/>
      <c r="N258" s="5"/>
      <c r="O258" s="7"/>
      <c r="P258" s="322"/>
      <c r="Q258" s="5"/>
    </row>
    <row r="259" spans="1:17">
      <c r="A259" s="9"/>
      <c r="B259" s="12" t="s">
        <v>147</v>
      </c>
      <c r="C259" s="12">
        <f>COUNTIF('REKOD PRESTASI MURID'!$AQ$11:$AQ$70,1)</f>
        <v>0</v>
      </c>
      <c r="D259" s="12">
        <f>COUNTIF('REKOD PRESTASI MURID'!$AQ$11:$AQ$70,2)</f>
        <v>1</v>
      </c>
      <c r="E259" s="12">
        <f>COUNTIF('REKOD PRESTASI MURID'!$AQ$11:$AQ$70,3)</f>
        <v>0</v>
      </c>
      <c r="F259" s="12">
        <f>COUNTIF('REKOD PRESTASI MURID'!$AQ$11:$AQ$70,4)</f>
        <v>22</v>
      </c>
      <c r="G259" s="12">
        <f>COUNTIF('REKOD PRESTASI MURID'!$AQ$11:$AQ$70,5)</f>
        <v>28</v>
      </c>
      <c r="H259" s="12">
        <f>COUNTIF('REKOD PRESTASI MURID'!$AQ$11:$AQ$70,6)</f>
        <v>9</v>
      </c>
      <c r="I259" s="5"/>
      <c r="J259" s="5"/>
      <c r="K259" s="5"/>
      <c r="L259" s="5"/>
      <c r="M259" s="5"/>
      <c r="N259" s="5"/>
      <c r="O259" s="7"/>
      <c r="P259" s="322"/>
      <c r="Q259" s="5"/>
    </row>
    <row r="260" spans="1:17">
      <c r="A260" s="9"/>
      <c r="B260" s="20"/>
      <c r="C260" s="20"/>
      <c r="D260" s="20"/>
      <c r="E260" s="20"/>
      <c r="F260" s="20"/>
      <c r="G260" s="20"/>
      <c r="H260" s="20"/>
      <c r="I260" s="5"/>
      <c r="J260" s="5"/>
      <c r="K260" s="5"/>
      <c r="L260" s="5"/>
      <c r="M260" s="5"/>
      <c r="N260" s="5"/>
      <c r="O260" s="7"/>
      <c r="P260" s="322"/>
      <c r="Q260" s="5"/>
    </row>
    <row r="261" spans="1:17">
      <c r="A261" s="9"/>
      <c r="B261" s="20"/>
      <c r="C261" s="20"/>
      <c r="D261" s="20"/>
      <c r="E261" s="20"/>
      <c r="F261" s="20"/>
      <c r="G261" s="20"/>
      <c r="H261" s="20"/>
      <c r="I261" s="5"/>
      <c r="J261" s="5"/>
      <c r="K261" s="5"/>
      <c r="L261" s="5"/>
      <c r="M261" s="5"/>
      <c r="N261" s="5"/>
      <c r="O261" s="7"/>
      <c r="P261" s="322"/>
      <c r="Q261" s="5"/>
    </row>
    <row r="262" spans="1:17">
      <c r="A262" s="9"/>
      <c r="B262" s="20"/>
      <c r="C262" s="20"/>
      <c r="D262" s="20"/>
      <c r="E262" s="20"/>
      <c r="F262" s="20"/>
      <c r="G262" s="20"/>
      <c r="H262" s="20"/>
      <c r="I262" s="5"/>
      <c r="J262" s="5"/>
      <c r="K262" s="5"/>
      <c r="L262" s="5"/>
      <c r="M262" s="5"/>
      <c r="N262" s="5"/>
      <c r="O262" s="7"/>
      <c r="P262" s="322"/>
      <c r="Q262" s="5"/>
    </row>
    <row r="263" spans="1:17">
      <c r="A263" s="9"/>
      <c r="B263" s="20"/>
      <c r="C263" s="20"/>
      <c r="D263" s="20"/>
      <c r="E263" s="20"/>
      <c r="F263" s="20"/>
      <c r="G263" s="20"/>
      <c r="H263" s="20"/>
      <c r="I263" s="5"/>
      <c r="J263" s="5"/>
      <c r="K263" s="5"/>
      <c r="L263" s="5"/>
      <c r="M263" s="5"/>
      <c r="N263" s="5"/>
      <c r="O263" s="7"/>
      <c r="P263" s="322"/>
      <c r="Q263" s="5"/>
    </row>
    <row r="264" spans="1:17">
      <c r="A264" s="9"/>
      <c r="B264" s="20"/>
      <c r="C264" s="20"/>
      <c r="D264" s="20"/>
      <c r="E264" s="20"/>
      <c r="F264" s="20"/>
      <c r="G264" s="20"/>
      <c r="H264" s="20"/>
      <c r="I264" s="5"/>
      <c r="J264" s="5"/>
      <c r="K264" s="5"/>
      <c r="L264" s="5"/>
      <c r="M264" s="5"/>
      <c r="N264" s="5"/>
      <c r="O264" s="7"/>
      <c r="P264" s="322"/>
      <c r="Q264" s="5"/>
    </row>
    <row r="265" spans="1:17">
      <c r="A265" s="9"/>
      <c r="B265" s="20"/>
      <c r="C265" s="20"/>
      <c r="D265" s="20"/>
      <c r="E265" s="20"/>
      <c r="F265" s="20"/>
      <c r="G265" s="20"/>
      <c r="H265" s="20"/>
      <c r="I265" s="5"/>
      <c r="J265" s="5"/>
      <c r="K265" s="5"/>
      <c r="L265" s="5"/>
      <c r="M265" s="5"/>
      <c r="N265" s="5"/>
      <c r="O265" s="7"/>
      <c r="P265" s="322"/>
      <c r="Q265" s="5"/>
    </row>
    <row r="266" spans="1:17">
      <c r="A266" s="9"/>
      <c r="B266" s="20"/>
      <c r="C266" s="20"/>
      <c r="D266" s="20"/>
      <c r="E266" s="20"/>
      <c r="F266" s="20"/>
      <c r="G266" s="20"/>
      <c r="H266" s="20"/>
      <c r="I266" s="5"/>
      <c r="J266" s="5"/>
      <c r="K266" s="5"/>
      <c r="L266" s="5"/>
      <c r="M266" s="5"/>
      <c r="N266" s="5"/>
      <c r="O266" s="7"/>
      <c r="P266" s="322"/>
      <c r="Q266" s="5"/>
    </row>
    <row r="267" spans="1:17">
      <c r="A267" s="9"/>
      <c r="B267" s="20"/>
      <c r="C267" s="20"/>
      <c r="D267" s="20"/>
      <c r="E267" s="20"/>
      <c r="F267" s="20"/>
      <c r="G267" s="20"/>
      <c r="H267" s="20"/>
      <c r="I267" s="5"/>
      <c r="J267" s="5"/>
      <c r="K267" s="5"/>
      <c r="L267" s="5"/>
      <c r="M267" s="5"/>
      <c r="N267" s="5"/>
      <c r="O267" s="7"/>
      <c r="P267" s="322"/>
      <c r="Q267" s="5"/>
    </row>
    <row r="268" spans="1:17">
      <c r="A268" s="9"/>
      <c r="B268" s="20"/>
      <c r="C268" s="20"/>
      <c r="D268" s="20"/>
      <c r="E268" s="20"/>
      <c r="F268" s="20"/>
      <c r="G268" s="20"/>
      <c r="H268" s="20"/>
      <c r="I268" s="5"/>
      <c r="J268" s="5"/>
      <c r="K268" s="5"/>
      <c r="L268" s="5"/>
      <c r="M268" s="5"/>
      <c r="N268" s="5"/>
      <c r="O268" s="7"/>
      <c r="P268" s="322"/>
      <c r="Q268" s="5"/>
    </row>
    <row r="269" spans="1:17">
      <c r="A269" s="9"/>
      <c r="B269" s="20"/>
      <c r="C269" s="20"/>
      <c r="D269" s="20"/>
      <c r="E269" s="20"/>
      <c r="F269" s="20"/>
      <c r="G269" s="20"/>
      <c r="H269" s="20"/>
      <c r="I269" s="5"/>
      <c r="J269" s="5"/>
      <c r="K269" s="5"/>
      <c r="L269" s="5"/>
      <c r="M269" s="5"/>
      <c r="N269" s="5"/>
      <c r="O269" s="7"/>
      <c r="P269" s="322"/>
      <c r="Q269" s="5"/>
    </row>
    <row r="270" spans="1:17">
      <c r="A270" s="9"/>
      <c r="B270" s="20"/>
      <c r="C270" s="20"/>
      <c r="D270" s="20"/>
      <c r="E270" s="20"/>
      <c r="F270" s="20"/>
      <c r="G270" s="20"/>
      <c r="H270" s="20"/>
      <c r="I270" s="5"/>
      <c r="J270" s="5"/>
      <c r="K270" s="5"/>
      <c r="L270" s="5"/>
      <c r="M270" s="5"/>
      <c r="N270" s="5"/>
      <c r="O270" s="7"/>
      <c r="P270" s="322"/>
      <c r="Q270" s="5"/>
    </row>
    <row r="271" spans="1:17">
      <c r="A271" s="9"/>
      <c r="B271" s="20"/>
      <c r="C271" s="20"/>
      <c r="D271" s="20"/>
      <c r="E271" s="20"/>
      <c r="F271" s="20"/>
      <c r="G271" s="20"/>
      <c r="H271" s="20"/>
      <c r="I271" s="5"/>
      <c r="J271" s="5"/>
      <c r="K271" s="5"/>
      <c r="L271" s="5"/>
      <c r="M271" s="5"/>
      <c r="N271" s="5"/>
      <c r="O271" s="7"/>
      <c r="P271" s="322"/>
      <c r="Q271" s="5"/>
    </row>
    <row r="272" spans="1:17">
      <c r="A272" s="9"/>
      <c r="B272" s="20"/>
      <c r="C272" s="20"/>
      <c r="D272" s="20"/>
      <c r="E272" s="20"/>
      <c r="F272" s="17" t="s">
        <v>148</v>
      </c>
      <c r="G272" s="18">
        <f>SUM(C259:H259)</f>
        <v>60</v>
      </c>
      <c r="H272" s="17" t="s">
        <v>149</v>
      </c>
      <c r="I272" s="5"/>
      <c r="J272" s="5"/>
      <c r="K272" s="5"/>
      <c r="L272" s="5"/>
      <c r="M272" s="5"/>
      <c r="N272" s="5"/>
      <c r="O272" s="7"/>
      <c r="P272" s="322"/>
      <c r="Q272" s="5"/>
    </row>
    <row r="273" spans="1:17">
      <c r="A273" s="5"/>
      <c r="B273" s="5"/>
      <c r="C273" s="5"/>
      <c r="D273" s="5"/>
      <c r="E273" s="5"/>
      <c r="F273" s="5"/>
      <c r="G273" s="7"/>
      <c r="H273" s="322"/>
      <c r="I273" s="5"/>
      <c r="J273" s="5"/>
      <c r="K273" s="5"/>
      <c r="L273" s="5"/>
      <c r="M273" s="5"/>
      <c r="N273" s="5"/>
      <c r="O273" s="7"/>
      <c r="P273" s="322"/>
      <c r="Q273" s="5"/>
    </row>
    <row r="274" spans="1:17">
      <c r="A274" s="5"/>
      <c r="B274" s="5"/>
      <c r="C274" s="5"/>
      <c r="D274" s="5"/>
      <c r="E274" s="5"/>
      <c r="F274" s="5"/>
      <c r="G274" s="7"/>
      <c r="H274" s="322"/>
      <c r="I274" s="5"/>
      <c r="J274" s="5"/>
      <c r="K274" s="5"/>
      <c r="L274" s="5"/>
      <c r="M274" s="5"/>
      <c r="N274" s="5"/>
      <c r="O274" s="7"/>
      <c r="P274" s="322"/>
      <c r="Q274" s="5"/>
    </row>
  </sheetData>
  <sheetProtection password="CC14" sheet="1" objects="1" scenarios="1"/>
  <mergeCells count="29">
    <mergeCell ref="A1:Q4"/>
    <mergeCell ref="H97:H98"/>
    <mergeCell ref="H149:H150"/>
    <mergeCell ref="P6:P7"/>
    <mergeCell ref="P25:P26"/>
    <mergeCell ref="P43:P44"/>
    <mergeCell ref="P61:P62"/>
    <mergeCell ref="P79:P80"/>
    <mergeCell ref="P97:P98"/>
    <mergeCell ref="P149:P150"/>
    <mergeCell ref="H6:H7"/>
    <mergeCell ref="H25:H26"/>
    <mergeCell ref="H43:H44"/>
    <mergeCell ref="H61:H62"/>
    <mergeCell ref="H79:H80"/>
    <mergeCell ref="H237:H238"/>
    <mergeCell ref="P237:P238"/>
    <mergeCell ref="H255:H256"/>
    <mergeCell ref="P255:P256"/>
    <mergeCell ref="H273:H274"/>
    <mergeCell ref="P257:P258"/>
    <mergeCell ref="P259:P260"/>
    <mergeCell ref="P261:P262"/>
    <mergeCell ref="P263:P264"/>
    <mergeCell ref="P265:P266"/>
    <mergeCell ref="P267:P268"/>
    <mergeCell ref="P269:P270"/>
    <mergeCell ref="P271:P272"/>
    <mergeCell ref="P273:P274"/>
  </mergeCells>
  <printOptions horizontalCentered="1"/>
  <pageMargins left="0.25" right="0.25" top="0.5" bottom="0.5" header="0.3" footer="0.3"/>
  <pageSetup paperSize="9" scale="53"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dimension ref="B1:E40"/>
  <sheetViews>
    <sheetView topLeftCell="A25" workbookViewId="0">
      <selection activeCell="D39" sqref="D39"/>
    </sheetView>
  </sheetViews>
  <sheetFormatPr defaultRowHeight="15"/>
  <sheetData>
    <row r="1" spans="2:5">
      <c r="B1" s="327" t="s">
        <v>160</v>
      </c>
      <c r="C1" s="327"/>
      <c r="D1" s="327"/>
      <c r="E1" s="327"/>
    </row>
    <row r="2" spans="2:5">
      <c r="C2" s="186">
        <v>0</v>
      </c>
      <c r="D2" s="186"/>
    </row>
    <row r="3" spans="2:5">
      <c r="C3" s="186">
        <v>1</v>
      </c>
      <c r="D3" s="186">
        <v>1</v>
      </c>
    </row>
    <row r="4" spans="2:5">
      <c r="C4" s="186">
        <v>8</v>
      </c>
      <c r="D4" s="186">
        <v>2</v>
      </c>
    </row>
    <row r="5" spans="2:5">
      <c r="C5" s="186">
        <v>15</v>
      </c>
      <c r="D5" s="186">
        <v>3</v>
      </c>
    </row>
    <row r="6" spans="2:5">
      <c r="C6" s="186">
        <v>22</v>
      </c>
      <c r="D6" s="186">
        <v>4</v>
      </c>
    </row>
    <row r="7" spans="2:5">
      <c r="C7" s="186">
        <v>29</v>
      </c>
      <c r="D7" s="186">
        <v>5</v>
      </c>
    </row>
    <row r="8" spans="2:5">
      <c r="C8" s="186">
        <v>36</v>
      </c>
      <c r="D8" s="186">
        <v>6</v>
      </c>
    </row>
    <row r="9" spans="2:5">
      <c r="C9" s="326" t="s">
        <v>173</v>
      </c>
      <c r="D9" s="326"/>
    </row>
    <row r="10" spans="2:5">
      <c r="C10" s="186">
        <v>0</v>
      </c>
      <c r="D10" s="186"/>
    </row>
    <row r="11" spans="2:5">
      <c r="C11" s="186">
        <v>1</v>
      </c>
      <c r="D11" s="186">
        <v>1</v>
      </c>
    </row>
    <row r="12" spans="2:5">
      <c r="C12" s="186">
        <v>4</v>
      </c>
      <c r="D12" s="186">
        <v>2</v>
      </c>
    </row>
    <row r="13" spans="2:5">
      <c r="C13" s="186">
        <v>7</v>
      </c>
      <c r="D13" s="186">
        <v>3</v>
      </c>
    </row>
    <row r="14" spans="2:5">
      <c r="C14" s="186">
        <v>10</v>
      </c>
      <c r="D14" s="186">
        <v>4</v>
      </c>
    </row>
    <row r="15" spans="2:5">
      <c r="C15" s="186">
        <v>13</v>
      </c>
      <c r="D15" s="186">
        <v>5</v>
      </c>
    </row>
    <row r="16" spans="2:5">
      <c r="C16" s="186">
        <v>16</v>
      </c>
      <c r="D16" s="186">
        <v>6</v>
      </c>
    </row>
    <row r="17" spans="3:4">
      <c r="C17" s="326" t="s">
        <v>282</v>
      </c>
      <c r="D17" s="326"/>
    </row>
    <row r="18" spans="3:4">
      <c r="C18" s="186">
        <v>0</v>
      </c>
      <c r="D18" s="186"/>
    </row>
    <row r="19" spans="3:4">
      <c r="C19" s="186">
        <v>1</v>
      </c>
      <c r="D19" s="186">
        <v>1</v>
      </c>
    </row>
    <row r="20" spans="3:4">
      <c r="C20" s="186">
        <v>7</v>
      </c>
      <c r="D20" s="186">
        <v>2</v>
      </c>
    </row>
    <row r="21" spans="3:4">
      <c r="C21" s="186">
        <v>13</v>
      </c>
      <c r="D21" s="186">
        <v>3</v>
      </c>
    </row>
    <row r="22" spans="3:4">
      <c r="C22" s="186">
        <v>19</v>
      </c>
      <c r="D22" s="186">
        <v>4</v>
      </c>
    </row>
    <row r="23" spans="3:4">
      <c r="C23" s="186">
        <v>25</v>
      </c>
      <c r="D23" s="186">
        <v>5</v>
      </c>
    </row>
    <row r="24" spans="3:4">
      <c r="C24" s="186">
        <v>31</v>
      </c>
      <c r="D24" s="186">
        <v>6</v>
      </c>
    </row>
    <row r="25" spans="3:4">
      <c r="C25" s="326" t="s">
        <v>269</v>
      </c>
      <c r="D25" s="326"/>
    </row>
    <row r="26" spans="3:4">
      <c r="C26" s="186">
        <v>0</v>
      </c>
      <c r="D26" s="186"/>
    </row>
    <row r="27" spans="3:4">
      <c r="C27" s="186">
        <v>1</v>
      </c>
      <c r="D27" s="186">
        <v>1</v>
      </c>
    </row>
    <row r="28" spans="3:4">
      <c r="C28" s="186">
        <v>4</v>
      </c>
      <c r="D28" s="186">
        <v>2</v>
      </c>
    </row>
    <row r="29" spans="3:4">
      <c r="C29" s="186">
        <v>7</v>
      </c>
      <c r="D29" s="186">
        <v>3</v>
      </c>
    </row>
    <row r="30" spans="3:4">
      <c r="C30" s="186">
        <v>10</v>
      </c>
      <c r="D30" s="186">
        <v>4</v>
      </c>
    </row>
    <row r="31" spans="3:4">
      <c r="C31" s="186">
        <v>13</v>
      </c>
      <c r="D31" s="186">
        <v>5</v>
      </c>
    </row>
    <row r="32" spans="3:4">
      <c r="C32" s="186">
        <v>16</v>
      </c>
      <c r="D32" s="186">
        <v>6</v>
      </c>
    </row>
    <row r="33" spans="3:4">
      <c r="C33" s="326" t="s">
        <v>169</v>
      </c>
      <c r="D33" s="326"/>
    </row>
    <row r="34" spans="3:4">
      <c r="C34" s="186">
        <v>0</v>
      </c>
      <c r="D34" s="186"/>
    </row>
    <row r="35" spans="3:4">
      <c r="C35" s="186">
        <v>1</v>
      </c>
      <c r="D35" s="186">
        <v>1</v>
      </c>
    </row>
    <row r="36" spans="3:4">
      <c r="C36" s="186">
        <v>5</v>
      </c>
      <c r="D36" s="186">
        <v>2</v>
      </c>
    </row>
    <row r="37" spans="3:4">
      <c r="C37" s="186">
        <v>9</v>
      </c>
      <c r="D37" s="186">
        <v>3</v>
      </c>
    </row>
    <row r="38" spans="3:4">
      <c r="C38" s="186">
        <v>13</v>
      </c>
      <c r="D38" s="186">
        <v>4</v>
      </c>
    </row>
    <row r="39" spans="3:4">
      <c r="C39" s="186">
        <v>17</v>
      </c>
      <c r="D39" s="186">
        <v>5</v>
      </c>
    </row>
    <row r="40" spans="3:4">
      <c r="C40" s="186">
        <v>21</v>
      </c>
      <c r="D40" s="186">
        <v>6</v>
      </c>
    </row>
  </sheetData>
  <sheetProtection password="CC14" sheet="1" objects="1" scenarios="1"/>
  <mergeCells count="5">
    <mergeCell ref="C9:D9"/>
    <mergeCell ref="C17:D17"/>
    <mergeCell ref="B1:E1"/>
    <mergeCell ref="C25:D25"/>
    <mergeCell ref="C33:D33"/>
  </mergeCells>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REKOD PRESTASI MURID</vt:lpstr>
      <vt:lpstr>LAPORAN MURID (INDIVIDU)</vt:lpstr>
      <vt:lpstr>DATA PERNYATAAN</vt:lpstr>
      <vt:lpstr>GRAF PELAPORAN</vt:lpstr>
      <vt:lpstr>LOOKUP</vt:lpstr>
      <vt:lpstr>'DATA PERNYATAAN'!Print_Area</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min</cp:lastModifiedBy>
  <cp:lastPrinted>2015-06-03T10:05:07Z</cp:lastPrinted>
  <dcterms:created xsi:type="dcterms:W3CDTF">2015-05-27T12:27:35Z</dcterms:created>
  <dcterms:modified xsi:type="dcterms:W3CDTF">2016-01-19T14:10:05Z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1033-9.1.0.4550</vt:lpwstr>
  </property>
</Properties>
</file>