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amariah.yassin\Desktop\templat pelaporan tahun 3 dan tkt 3 PJPK 28 Feb2018\"/>
    </mc:Choice>
  </mc:AlternateContent>
  <bookViews>
    <workbookView xWindow="0" yWindow="0" windowWidth="24000" windowHeight="870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externalReferences>
    <externalReference r:id="rId6"/>
  </externalReferences>
  <definedNames>
    <definedName name="_xlnm.Print_Area" localSheetId="3">'DATA PERNYATAAN TAHAP PGUASAAN '!$A$1:$B$210</definedName>
    <definedName name="_xlnm.Print_Area" localSheetId="4">'GRAF PELAPORAN'!$A$1:$Q$326</definedName>
    <definedName name="_xlnm.Print_Area" localSheetId="2">'LAPORAN MURID (INDIVIDU)'!$A$1:$G$64</definedName>
    <definedName name="_xlnm.Print_Area" localSheetId="1">'REKOD PRESTASI MURID'!$A$1:$AD$78</definedName>
    <definedName name="_xlnm.Print_Titles" localSheetId="4">'GRAF PELAPORAN'!$1:$3</definedName>
    <definedName name="_xlnm.Print_Titles" localSheetId="1">'REKOD PRESTASI MURID'!$11:$11</definedName>
  </definedNames>
  <calcPr calcId="162913" concurrentCalc="0"/>
</workbook>
</file>

<file path=xl/calcChain.xml><?xml version="1.0" encoding="utf-8"?>
<calcChain xmlns="http://schemas.openxmlformats.org/spreadsheetml/2006/main">
  <c r="B4" i="2" l="1"/>
  <c r="D13" i="2"/>
  <c r="M3" i="4"/>
  <c r="I4" i="4"/>
  <c r="I3" i="4"/>
  <c r="A1" i="4"/>
  <c r="D20" i="2"/>
  <c r="F61" i="2"/>
  <c r="P26" i="4"/>
  <c r="O26" i="4"/>
  <c r="N26" i="4"/>
  <c r="M26" i="4"/>
  <c r="L26" i="4"/>
  <c r="K26" i="4"/>
  <c r="J24" i="4"/>
  <c r="J41" i="4"/>
  <c r="P43" i="4"/>
  <c r="O43" i="4"/>
  <c r="N43" i="4"/>
  <c r="M43" i="4"/>
  <c r="L43" i="4"/>
  <c r="K43" i="4"/>
  <c r="K9" i="2"/>
  <c r="K8" i="2"/>
  <c r="K7" i="2"/>
  <c r="E15" i="2"/>
  <c r="E17" i="2"/>
  <c r="F15" i="2"/>
  <c r="D11" i="2"/>
  <c r="B6" i="4"/>
  <c r="J6" i="4"/>
  <c r="C8" i="4"/>
  <c r="D8" i="4"/>
  <c r="E8" i="4"/>
  <c r="F8" i="4"/>
  <c r="G8" i="4"/>
  <c r="H8" i="4"/>
  <c r="K8" i="4"/>
  <c r="L8" i="4"/>
  <c r="M8" i="4"/>
  <c r="N8" i="4"/>
  <c r="O8" i="4"/>
  <c r="P8" i="4"/>
  <c r="B24" i="4"/>
  <c r="C26" i="4"/>
  <c r="D26" i="4"/>
  <c r="E26" i="4"/>
  <c r="F26" i="4"/>
  <c r="G26" i="4"/>
  <c r="H26" i="4"/>
  <c r="B41" i="4"/>
  <c r="C43" i="4"/>
  <c r="D43" i="4"/>
  <c r="E43" i="4"/>
  <c r="F43" i="4"/>
  <c r="G43" i="4"/>
  <c r="H43" i="4"/>
  <c r="B59" i="4"/>
  <c r="J59" i="4"/>
  <c r="C61" i="4"/>
  <c r="D61" i="4"/>
  <c r="E61" i="4"/>
  <c r="F61" i="4"/>
  <c r="G61" i="4"/>
  <c r="H61" i="4"/>
  <c r="K61" i="4"/>
  <c r="L61" i="4"/>
  <c r="M61" i="4"/>
  <c r="N61" i="4"/>
  <c r="O61" i="4"/>
  <c r="P61" i="4"/>
  <c r="B76" i="4"/>
  <c r="J76" i="4"/>
  <c r="C78" i="4"/>
  <c r="D78" i="4"/>
  <c r="E78" i="4"/>
  <c r="F78" i="4"/>
  <c r="G78" i="4"/>
  <c r="H78" i="4"/>
  <c r="K78" i="4"/>
  <c r="L78" i="4"/>
  <c r="M78" i="4"/>
  <c r="N78" i="4"/>
  <c r="O78" i="4"/>
  <c r="P78"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B201" i="4"/>
  <c r="J201" i="4"/>
  <c r="C203" i="4"/>
  <c r="D203" i="4"/>
  <c r="E203" i="4"/>
  <c r="F203" i="4"/>
  <c r="G203" i="4"/>
  <c r="H203" i="4"/>
  <c r="K203" i="4"/>
  <c r="L203" i="4"/>
  <c r="M203" i="4"/>
  <c r="N203" i="4"/>
  <c r="O203" i="4"/>
  <c r="P203" i="4"/>
  <c r="B219" i="4"/>
  <c r="J219" i="4"/>
  <c r="C221" i="4"/>
  <c r="D221" i="4"/>
  <c r="E221" i="4"/>
  <c r="F221" i="4"/>
  <c r="G221" i="4"/>
  <c r="H221" i="4"/>
  <c r="K221" i="4"/>
  <c r="L221" i="4"/>
  <c r="M221" i="4"/>
  <c r="N221" i="4"/>
  <c r="O221" i="4"/>
  <c r="P221" i="4"/>
  <c r="B237" i="4"/>
  <c r="J237" i="4"/>
  <c r="C239" i="4"/>
  <c r="G252" i="4"/>
  <c r="D239" i="4"/>
  <c r="E239" i="4"/>
  <c r="F239" i="4"/>
  <c r="G239" i="4"/>
  <c r="H239" i="4"/>
  <c r="K239" i="4"/>
  <c r="O252" i="4"/>
  <c r="L239" i="4"/>
  <c r="M239" i="4"/>
  <c r="N239" i="4"/>
  <c r="O239" i="4"/>
  <c r="P239" i="4"/>
  <c r="B255" i="4"/>
  <c r="C257" i="4"/>
  <c r="G270" i="4"/>
  <c r="D257" i="4"/>
  <c r="E257" i="4"/>
  <c r="F257" i="4"/>
  <c r="G257" i="4"/>
  <c r="H257" i="4"/>
  <c r="B273" i="4"/>
  <c r="J273" i="4"/>
  <c r="C275" i="4"/>
  <c r="D275" i="4"/>
  <c r="E275" i="4"/>
  <c r="F275" i="4"/>
  <c r="G275" i="4"/>
  <c r="H275" i="4"/>
  <c r="K275" i="4"/>
  <c r="L275" i="4"/>
  <c r="M275" i="4"/>
  <c r="N275" i="4"/>
  <c r="O275" i="4"/>
  <c r="P275" i="4"/>
  <c r="B291" i="4"/>
  <c r="J291" i="4"/>
  <c r="C293" i="4"/>
  <c r="D293" i="4"/>
  <c r="E293" i="4"/>
  <c r="F293" i="4"/>
  <c r="G293" i="4"/>
  <c r="H293" i="4"/>
  <c r="O306" i="4"/>
  <c r="C311" i="4"/>
  <c r="D311" i="4"/>
  <c r="E311" i="4"/>
  <c r="F311" i="4"/>
  <c r="G311" i="4"/>
  <c r="H311" i="4"/>
  <c r="J327" i="4"/>
  <c r="K329" i="4"/>
  <c r="L329" i="4"/>
  <c r="M329" i="4"/>
  <c r="N329" i="4"/>
  <c r="O329" i="4"/>
  <c r="P329" i="4"/>
  <c r="B1" i="2"/>
  <c r="B2" i="2"/>
  <c r="B3" i="2"/>
  <c r="B6" i="2"/>
  <c r="I7" i="2"/>
  <c r="J7" i="2"/>
  <c r="I8" i="2"/>
  <c r="J8" i="2"/>
  <c r="D9" i="2"/>
  <c r="I9" i="2"/>
  <c r="J9" i="2"/>
  <c r="I10" i="2"/>
  <c r="J10" i="2"/>
  <c r="I11" i="2"/>
  <c r="J11" i="2"/>
  <c r="D12" i="2"/>
  <c r="I12" i="2"/>
  <c r="J12" i="2"/>
  <c r="I13" i="2"/>
  <c r="J13" i="2"/>
  <c r="I14" i="2"/>
  <c r="J14" i="2"/>
  <c r="I15" i="2"/>
  <c r="J15" i="2"/>
  <c r="I16" i="2"/>
  <c r="J16" i="2"/>
  <c r="I17" i="2"/>
  <c r="J17" i="2"/>
  <c r="I18" i="2"/>
  <c r="J18" i="2"/>
  <c r="I19" i="2"/>
  <c r="J19" i="2"/>
  <c r="E20" i="2"/>
  <c r="F20" i="2"/>
  <c r="I20" i="2"/>
  <c r="J20" i="2"/>
  <c r="D21" i="2"/>
  <c r="E21" i="2"/>
  <c r="F21" i="2"/>
  <c r="I21" i="2"/>
  <c r="J21" i="2"/>
  <c r="D22" i="2"/>
  <c r="E22" i="2"/>
  <c r="F22" i="2"/>
  <c r="I22" i="2"/>
  <c r="J22" i="2"/>
  <c r="D23" i="2"/>
  <c r="E23" i="2"/>
  <c r="F23" i="2"/>
  <c r="I23" i="2"/>
  <c r="J23" i="2"/>
  <c r="D24" i="2"/>
  <c r="E24" i="2"/>
  <c r="F24" i="2"/>
  <c r="I24" i="2"/>
  <c r="J24" i="2"/>
  <c r="D25" i="2"/>
  <c r="E25" i="2"/>
  <c r="F25" i="2"/>
  <c r="I25" i="2"/>
  <c r="J25" i="2"/>
  <c r="D26" i="2"/>
  <c r="E26" i="2"/>
  <c r="F26" i="2"/>
  <c r="I26" i="2"/>
  <c r="J26" i="2"/>
  <c r="D27" i="2"/>
  <c r="E27" i="2"/>
  <c r="F27" i="2"/>
  <c r="I27" i="2"/>
  <c r="J27" i="2"/>
  <c r="D28" i="2"/>
  <c r="E28" i="2"/>
  <c r="F28" i="2"/>
  <c r="I28" i="2"/>
  <c r="J28" i="2"/>
  <c r="D29" i="2"/>
  <c r="E29" i="2"/>
  <c r="F29" i="2"/>
  <c r="I29" i="2"/>
  <c r="J29" i="2"/>
  <c r="D30" i="2"/>
  <c r="E30" i="2"/>
  <c r="F30" i="2"/>
  <c r="I30" i="2"/>
  <c r="J30" i="2"/>
  <c r="D31" i="2"/>
  <c r="E31" i="2"/>
  <c r="F31" i="2"/>
  <c r="I31" i="2"/>
  <c r="J31" i="2"/>
  <c r="D32" i="2"/>
  <c r="E32" i="2"/>
  <c r="F32" i="2"/>
  <c r="I32" i="2"/>
  <c r="J32" i="2"/>
  <c r="D33" i="2"/>
  <c r="E33" i="2"/>
  <c r="F33" i="2"/>
  <c r="I33" i="2"/>
  <c r="J33" i="2"/>
  <c r="D34" i="2"/>
  <c r="E34" i="2"/>
  <c r="F34" i="2"/>
  <c r="I34" i="2"/>
  <c r="J34" i="2"/>
  <c r="D35" i="2"/>
  <c r="E35" i="2"/>
  <c r="F35" i="2"/>
  <c r="I35" i="2"/>
  <c r="J35" i="2"/>
  <c r="D36" i="2"/>
  <c r="E36" i="2"/>
  <c r="F36" i="2"/>
  <c r="I36" i="2"/>
  <c r="J36" i="2"/>
  <c r="D37" i="2"/>
  <c r="E37" i="2"/>
  <c r="F37" i="2"/>
  <c r="I37" i="2"/>
  <c r="J37" i="2"/>
  <c r="D38" i="2"/>
  <c r="E38" i="2"/>
  <c r="F38" i="2"/>
  <c r="I38" i="2"/>
  <c r="J38" i="2"/>
  <c r="D39" i="2"/>
  <c r="E39" i="2"/>
  <c r="F39" i="2"/>
  <c r="I39" i="2"/>
  <c r="J39" i="2"/>
  <c r="D40" i="2"/>
  <c r="E40" i="2"/>
  <c r="F40" i="2"/>
  <c r="I40" i="2"/>
  <c r="J40" i="2"/>
  <c r="D41" i="2"/>
  <c r="E41" i="2"/>
  <c r="F41" i="2"/>
  <c r="I41" i="2"/>
  <c r="J41" i="2"/>
  <c r="D42" i="2"/>
  <c r="E42" i="2"/>
  <c r="F42" i="2"/>
  <c r="I42" i="2"/>
  <c r="J42" i="2"/>
  <c r="D43" i="2"/>
  <c r="E43" i="2"/>
  <c r="F43" i="2"/>
  <c r="I43" i="2"/>
  <c r="J43" i="2"/>
  <c r="D44" i="2"/>
  <c r="E44" i="2"/>
  <c r="F44" i="2"/>
  <c r="I44" i="2"/>
  <c r="J44" i="2"/>
  <c r="I45" i="2"/>
  <c r="J45" i="2"/>
  <c r="I46" i="2"/>
  <c r="J46" i="2"/>
  <c r="I55" i="2"/>
  <c r="J55" i="2"/>
  <c r="I56" i="2"/>
  <c r="J56" i="2"/>
  <c r="I57" i="2"/>
  <c r="J57" i="2"/>
  <c r="I58" i="2"/>
  <c r="J58" i="2"/>
  <c r="I59" i="2"/>
  <c r="J59" i="2"/>
  <c r="I60" i="2"/>
  <c r="J60" i="2"/>
  <c r="B61" i="2"/>
  <c r="I61" i="2"/>
  <c r="J61" i="2"/>
  <c r="F62" i="2"/>
  <c r="I62" i="2"/>
  <c r="J62" i="2"/>
  <c r="I63" i="2"/>
  <c r="J63" i="2"/>
  <c r="I64" i="2"/>
  <c r="J64" i="2"/>
  <c r="I65" i="2"/>
  <c r="J65" i="2"/>
  <c r="I66" i="2"/>
  <c r="J66" i="2"/>
  <c r="I67" i="2"/>
  <c r="J67" i="2"/>
  <c r="I68" i="2"/>
  <c r="J68" i="2"/>
  <c r="B72" i="1"/>
  <c r="F63" i="2"/>
  <c r="D10" i="2"/>
  <c r="D8" i="2"/>
  <c r="O198" i="4"/>
  <c r="O109" i="4"/>
  <c r="G216" i="4"/>
  <c r="O126" i="4"/>
  <c r="G74" i="4"/>
  <c r="G144" i="4"/>
  <c r="B63" i="2"/>
  <c r="O91" i="4"/>
  <c r="O342" i="4"/>
  <c r="O144" i="4"/>
  <c r="G91" i="4"/>
  <c r="O74" i="4"/>
  <c r="G39" i="4"/>
  <c r="O21" i="4"/>
  <c r="G21" i="4"/>
  <c r="G56" i="4"/>
  <c r="O39" i="4"/>
  <c r="O56" i="4"/>
  <c r="G288" i="4"/>
  <c r="O234" i="4"/>
  <c r="G234" i="4"/>
  <c r="O216" i="4"/>
  <c r="G198" i="4"/>
  <c r="O180" i="4"/>
  <c r="G180" i="4"/>
  <c r="O162" i="4"/>
  <c r="G162" i="4"/>
  <c r="G126" i="4"/>
  <c r="G324" i="4"/>
  <c r="G306" i="4"/>
  <c r="O288" i="4"/>
  <c r="G10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r>
          <rPr>
            <b/>
            <sz val="9"/>
            <color indexed="81"/>
            <rFont val="Tahoma"/>
            <family val="2"/>
          </rPr>
          <t>(Rujuk Data Pernyataan Tahap Penguasaan)</t>
        </r>
      </text>
    </comment>
    <comment ref="E11" authorId="0" shapeId="0">
      <text>
        <r>
          <rPr>
            <b/>
            <sz val="14"/>
            <color indexed="81"/>
            <rFont val="Tahoma"/>
            <family val="2"/>
          </rPr>
          <t xml:space="preserve">TAHAP PENGUASAAN
</t>
        </r>
        <r>
          <rPr>
            <b/>
            <sz val="9"/>
            <color indexed="81"/>
            <rFont val="Tahoma"/>
            <family val="2"/>
          </rPr>
          <t xml:space="preserve">
TP1:  
</t>
        </r>
        <r>
          <rPr>
            <sz val="9"/>
            <color indexed="81"/>
            <rFont val="Tahoma"/>
            <family val="2"/>
          </rPr>
          <t xml:space="preserve">Boleh meniru dan menyenaraikan kemahiran gerak edar, imbangan, putaran dan hambur dalam rutin gimnastrada.
Boleh meniru  dan menerangkan tema dan prop untuk pergerakan kreatif serta langkah tarian Zapin dan langkah tarian Ngajat.
Boleh melakukan kemahiran asas permainan bola keranjang, hoki, pingpong, tenis dan sofbol.
Boleh berlari melepasi pagar dan menyatakan bilangan langkah untuk melepasi setiap pagar; melakukan ‘hop’, ‘step’ dan ‘jump’ dan menyatakan kaki lonjak yang sesuai dalam lompat kijang; dan melepaskan cakera mengikut putaran arah jam dalam kemahiran olahraga asas. 
Boleh menunjukkan arah mata angin berdasarkan kompas; melakukan kemahiran asas dalam permainan </t>
        </r>
        <r>
          <rPr>
            <i/>
            <sz val="9"/>
            <color indexed="81"/>
            <rFont val="Tahoma"/>
            <family val="2"/>
          </rPr>
          <t>dodgebal/</t>
        </r>
        <r>
          <rPr>
            <sz val="9"/>
            <color indexed="81"/>
            <rFont val="Tahoma"/>
            <family val="2"/>
          </rPr>
          <t xml:space="preserve">; kemahiran berlari dan mengelak serta menyatakan peraturan bermain permainan tradisional Gelap Cerah dan Aci Sep dalam permainan tradisional.
</t>
        </r>
        <r>
          <rPr>
            <b/>
            <sz val="9"/>
            <color indexed="81"/>
            <rFont val="Tahoma"/>
            <family val="2"/>
          </rPr>
          <t xml:space="preserve">
TP2:  
</t>
        </r>
        <r>
          <rPr>
            <sz val="9"/>
            <color indexed="81"/>
            <rFont val="Tahoma"/>
            <family val="2"/>
          </rPr>
          <t xml:space="preserve">Boleh melakukan rutin gimnastrada yang melibatkan kemahiran gerak edar dan imbangan secara berkumpulan serta menerangkan konsep pergerakan.
Boleh melakukan pergerakan kreatif, langkah dalam tarian Zapin dan langkah dalam tarian Ngajat mengikut muzik yang didengar, serta menyenaraikan pergerakan lokomotor, bukan lokomotor, konsep pergerakan semasa melakukan aktiviti pergerakan berirama.
Boleh menerangkan prinsip mekanik dan konsep pergerakan yang terlibat semasa melakukan kemahiran asas permainan bola keranjang, hoki, pingpong, tenis dan sofbol.
Boleh melakukan kemahiran lari berpagar, lompat kijang dan melempar cakera serta menerangkan prinsip mekanik yang terlibat untuk melakukan kemahiran tersebut.
Boleh menggunakan kompas untuk menentukan bearing dan mengenal pasti lokasi dan jarak pada peta; menjelaskan kemahiran yang sesuai digunakan semasa bermain permainan </t>
        </r>
        <r>
          <rPr>
            <i/>
            <sz val="9"/>
            <color indexed="81"/>
            <rFont val="Tahoma"/>
            <family val="2"/>
          </rPr>
          <t>dodgeball</t>
        </r>
        <r>
          <rPr>
            <sz val="9"/>
            <color indexed="81"/>
            <rFont val="Tahoma"/>
            <family val="2"/>
          </rPr>
          <t>; dan menerangkan cara bermain permainan tradisional Gelap Cerah dan Aci Sep semasa bermain dalam kumpulan kecil.</t>
        </r>
        <r>
          <rPr>
            <b/>
            <sz val="9"/>
            <color indexed="81"/>
            <rFont val="Tahoma"/>
            <family val="2"/>
          </rPr>
          <t xml:space="preserve">
TP3: 
</t>
        </r>
        <r>
          <rPr>
            <sz val="9"/>
            <color indexed="81"/>
            <rFont val="Tahoma"/>
            <family val="2"/>
          </rPr>
          <t xml:space="preserve">Boleh melakukan dan menyenaraikan rutin gimnastrada yang melibatkan kemahiran gerak edar, imbangan, putaran dan hambur secara berkumpulan.
Boleh menyenaraikan dan menggunakan kemahiran lokomotor, bukan lokomotor dan konsep pergerakan semasa mereka cipta pergerakan kreatif dengan menggunakan prop berdasarkan tema yang dipilih serta melakukan langkah tarian Zapin dan tarian Ngajat mengikut muzik.
Boleh mengaplikasikan pengetahuan berkaitan prinsip mekanik yang dikenal pasti semasa melakukan kemahiran asas permainan bola keranjang, hoki, pingpong, tenis dan sofbol.
Boleh mengaplikasikan pengetahuan berkaitan prinsip mekanik untuk meningkatkan kelajuan lari berpagar, jarak lompatan dalam lompat kijang dan jarak lemparan dalam lempar cakera.
Boleh mentafsir kad arahan dan mengaplikasikan kemahiran menggunakan kompas untuk menentukan bearing dan arah laluan; mengaplikasikan strategi menyerang dan bertahan yang sesuai dalam situasi permainan </t>
        </r>
        <r>
          <rPr>
            <i/>
            <sz val="9"/>
            <color indexed="81"/>
            <rFont val="Tahoma"/>
            <family val="2"/>
          </rPr>
          <t>dodgeball</t>
        </r>
        <r>
          <rPr>
            <sz val="9"/>
            <color indexed="81"/>
            <rFont val="Tahoma"/>
            <family val="2"/>
          </rPr>
          <t xml:space="preserve">; dan bermain permainan tradisional Gelap Cerah dan Aci Sep dalam kumpulan kecil dengan mengikut peraturan permainan.
</t>
        </r>
        <r>
          <rPr>
            <b/>
            <sz val="9"/>
            <color indexed="81"/>
            <rFont val="Tahoma"/>
            <family val="2"/>
          </rPr>
          <t xml:space="preserve">
TP4:    
</t>
        </r>
        <r>
          <rPr>
            <sz val="9"/>
            <color indexed="81"/>
            <rFont val="Tahoma"/>
            <family val="2"/>
          </rPr>
          <t xml:space="preserve">Boleh melakukan rutin gimnastrada dengan lakuan yang betul secara secara berkumpulan dan seragam.
Boleh mempersembahkan pergerakan kreatif yang direka cipta dengan menggunakan prop mengikut muzik yang didengar serta langkah tarian Zapin dan tarian Ngajat secara berkumpulan dan seragam mengikut muzik yang didengar.
Boleh melakukan kemahiran asas permainan bola keranjang, hoki, pingpong, tenis dan sofbol dengan lakuan yang betul pada pelbagai situasi permainan. 
Boleh mengaplikasikan pengetahuan berkaitan prinsip mekanik untuk meningkatkan kelajuan lari berpagar, jarak lompatan dalam lompat kijang dan jarak lemparan dalam lempar cakera dengan lakuan yang betul.
Boleh melakukan aktiviti pandu arah dan menyelesaikan tugasan pada setiap check point serta melakar dan menerangkan laluan pandu arah kumpulan masing-masing; mengaplikasikan strategi menyerang dan bertahan yang sesuai semasa bermain </t>
        </r>
        <r>
          <rPr>
            <i/>
            <sz val="9"/>
            <color indexed="81"/>
            <rFont val="Tahoma"/>
            <family val="2"/>
          </rPr>
          <t>dodgebal/</t>
        </r>
        <r>
          <rPr>
            <sz val="9"/>
            <color indexed="81"/>
            <rFont val="Tahoma"/>
            <family val="2"/>
          </rPr>
          <t xml:space="preserve">; dan mengaplikasikan strategi melepasi halangan dan mematikan pihak lawan semasa permainan tradisional Gelap Cerah dan Aci Sep dalam kumpulan kecil dengan mengikut peraturan permainan.
</t>
        </r>
        <r>
          <rPr>
            <b/>
            <sz val="9"/>
            <color indexed="81"/>
            <rFont val="Tahoma"/>
            <family val="2"/>
          </rPr>
          <t xml:space="preserve">
TP5: 
</t>
        </r>
        <r>
          <rPr>
            <sz val="9"/>
            <color indexed="81"/>
            <rFont val="Tahoma"/>
            <family val="2"/>
          </rPr>
          <t xml:space="preserve">Boleh mereka cipta dan mempersembahkan secara berkumpulan rutin gimnastrada dengan mengaplikasikan konsep pergerakan mengikut muzik yang didengar serta menerangkan justifikasi pemilihan konsep pergerakan, formasi, muzik dan kemahiran gimnastik asas yang digunakan semasa mereka cipta rutin gimnastrada.
Boleh membuat refleksi dan penambahbaikan pergerakan kreatif yang telah direka cipta.
Boleh merancang dan mempersembahkan pergerakan tarian dengan mengimprovisasi langkah tarian Zapin dan tarian Ngajat mengikut muzik yang didengar.
Boleh merancang strategi menyerang dan bertahan serta mengaplikasikan strategi tersebut dalam kemahiran asas permainan bola keranjang, hoki, pingpong, tenis dan sofbol dalam kumpulan kecil.
Boleh melakukan lari berpagar, lompat kijang dan lempar cakera dalam pertandingan mini olahraga; merancang kad arahan baharu bagi aktiviti pandu arah dan melakukannya secara berkumpulan, mereka cipta permainan baharu dengan menggunakan konsep permainan </t>
        </r>
        <r>
          <rPr>
            <i/>
            <sz val="9"/>
            <color indexed="81"/>
            <rFont val="Tahoma"/>
            <family val="2"/>
          </rPr>
          <t>dodgeball</t>
        </r>
        <r>
          <rPr>
            <sz val="9"/>
            <color indexed="81"/>
            <rFont val="Tahoma"/>
            <family val="2"/>
          </rPr>
          <t xml:space="preserve">, dan mereka cipta permainan baharu atau mengubahsuai kemahiran yang terdapat dalam permainan tradisional Gelap Cerah dan Aci Sep.
Boleh berkomunikasi dalam pelbagai cara semasa melakukan aktiviti gimnastik asas, pergerakan berirama, permainan berdasarkan kategori, pertandingan mini olahraga, dan rekreasi dan kesenggangan.
</t>
        </r>
        <r>
          <rPr>
            <b/>
            <sz val="9"/>
            <color indexed="81"/>
            <rFont val="Tahoma"/>
            <family val="2"/>
          </rPr>
          <t xml:space="preserve">
TP6:  
</t>
        </r>
        <r>
          <rPr>
            <sz val="9"/>
            <color indexed="81"/>
            <rFont val="Tahoma"/>
            <family val="2"/>
          </rPr>
          <t xml:space="preserve">Boleh memberi justifikasi persembahan gimnastrada dan pergerakan kreatif yang direka cipta, persembahan pergerakan tarian yang diimprovisasi daripada langkah tarian Zapin dan Ngajat serta mencadangkan penambahbaikan. 
Boleh membuat refleksi pengguasaan kemahiran lari berpagar, lompat kijang dan lempar cakera dalam pertandingan mini olahraga dan membuat penambahbaikan untuk meningkatkan prestasi. 
Boleh membuat justifikasi kad arahan baharu dalam pandu arah, reka cipta permainan baharu berdasarkan permainan </t>
        </r>
        <r>
          <rPr>
            <i/>
            <sz val="9"/>
            <color indexed="81"/>
            <rFont val="Tahoma"/>
            <family val="2"/>
          </rPr>
          <t>dodgeball</t>
        </r>
        <r>
          <rPr>
            <sz val="9"/>
            <color indexed="81"/>
            <rFont val="Tahoma"/>
            <family val="2"/>
          </rPr>
          <t xml:space="preserve"> dan permainan tradisional Gelap Cerah dan Aci Sep serta membuat penambahbaikan.
Boleh membentuk kumpulan dan bekerjasama dalam kumpulan semasa melakukan aktiviti gimnastik asas, pergerakan berirama, permainan berdasarkan kategori, olahraga asas, dan rekreasi dan kesenggangan.
Boleh melakukan aktiviti gimnastik asas, pergerakan berirama, permainan berdasarkan kategori, olahraga asas, dan rekreasi dan kesenggangan sebagai aktiviti meningkatkan kecergasan fizikal dalam amalan gaya hidup sihat.</t>
        </r>
      </text>
    </comment>
    <comment ref="F11" authorId="0" shapeId="0">
      <text>
        <r>
          <rPr>
            <b/>
            <sz val="14"/>
            <color indexed="81"/>
            <rFont val="Tahoma"/>
            <family val="2"/>
          </rPr>
          <t xml:space="preserve">TAHAP PENGUASAAN
</t>
        </r>
        <r>
          <rPr>
            <b/>
            <sz val="9"/>
            <color indexed="81"/>
            <rFont val="Tahoma"/>
            <family val="2"/>
          </rPr>
          <t xml:space="preserve">
TP1:
</t>
        </r>
        <r>
          <rPr>
            <sz val="9"/>
            <color indexed="81"/>
            <rFont val="Tahoma"/>
            <family val="2"/>
          </rPr>
          <t xml:space="preserve">Boleh menghitung Kadar Nadi Maksimum (KNM) untuk diri sendiri dengan rumus 220 – umur.
Boleh melakukan senaman kapasiti aerobik dan daya tahan otot, kekuatan otot dan senaman regangan statik dan dinamik.
Boleh melakukan dan menamakan senaman daya tahan otot dan kekuatan otot yang melibatkan bahagian atas badan, abdomen dan bahagian bawah badan.
Boleh menandakan empat titik cubitan pada otot paha, trisep, abdominal dan suprailliak.
</t>
        </r>
        <r>
          <rPr>
            <b/>
            <sz val="9"/>
            <color indexed="81"/>
            <rFont val="Tahoma"/>
            <family val="2"/>
          </rPr>
          <t xml:space="preserve">
TP2:
</t>
        </r>
        <r>
          <rPr>
            <sz val="9"/>
            <color indexed="81"/>
            <rFont val="Tahoma"/>
            <family val="2"/>
          </rPr>
          <t xml:space="preserve">Boleh menghitung dan menjelaskan KNL 65-85% berdasarkan KNM diri sendiri dan melakukan senaman kapasiti aerobik untuk diri sendiri sekurang-kurangnya tiga kali seminggu.
Boleh melakukan senaman kelenturan dan membezakan antara senaman regangan statik dengan dinamik.
Boleh melakukan senaman daya tahan otot dan kekuatan otot yang melibatkan bahagian atas badan, abdomen dan bahagian bawah badan dan menamakan otot yang terlibat.
</t>
        </r>
        <r>
          <rPr>
            <b/>
            <sz val="9"/>
            <color indexed="81"/>
            <rFont val="Tahoma"/>
            <family val="2"/>
          </rPr>
          <t xml:space="preserve">
TP3:
</t>
        </r>
        <r>
          <rPr>
            <sz val="9"/>
            <color indexed="81"/>
            <rFont val="Tahoma"/>
            <family val="2"/>
          </rPr>
          <t xml:space="preserve">Boleh mengaplikasikan KNL untuk diri sendiri semasa melakukan senaman kapasiti aerobik.
Boleh menerangkan kesan senaman kelenturan yang dipilih ke atas otot dan sendi semasa melakukan senaman kelenturan.
Boleh mengaplikasikan prinsip FITT semasa melakukan senaman meningkatkan daya tahan otot dan kekuatan otot.
Boleh mengaplikasikan rumus atau perisian untuk mendapatkan peratus lemak badan sendiri berdasarkan ukuran lipatan kulit.
</t>
        </r>
        <r>
          <rPr>
            <b/>
            <sz val="9"/>
            <color indexed="81"/>
            <rFont val="Tahoma"/>
            <family val="2"/>
          </rPr>
          <t xml:space="preserve">
TP4:
</t>
        </r>
        <r>
          <rPr>
            <sz val="9"/>
            <color indexed="81"/>
            <rFont val="Tahoma"/>
            <family val="2"/>
          </rPr>
          <t xml:space="preserve">Boleh mengaplikasikan senaman kapasiti aerobik berdasarkan KNL yang disasarkan secara tekal.
Boleh mengaplikasikan dan menjelaskan pemboleh ubah latihan yang melibatkan jangka masa, bilangan ulangan dan bebanan semasa melakukan senaman meningkatkan daya tahan otot dan kekuatan otot.
Boleh menyenarai dan mengaplikasikan kaedah pengukuran lemak badan yang lain daripada ukuran lipatan kulit berdasarkan pencarian maklumat.
Membandingkan peratus lemak badan sendiri dengan julat peratus lemak badan yang ideal.
Boleh mengaplikasikan pengetahuan berkaitan prosedur yang betul semasa mengukur tahap kecergasan fizikal menggunakan ujian SEGAK.
</t>
        </r>
        <r>
          <rPr>
            <b/>
            <sz val="9"/>
            <color indexed="81"/>
            <rFont val="Tahoma"/>
            <family val="2"/>
          </rPr>
          <t xml:space="preserve">
TP5:
</t>
        </r>
        <r>
          <rPr>
            <sz val="9"/>
            <color indexed="81"/>
            <rFont val="Tahoma"/>
            <family val="2"/>
          </rPr>
          <t>Boleh merancang dan melakukan senaman meningkatkan kapasiti aerobik pada 65-85% KNM.
Boleh merancang dan melakukan pelan senaman meningkatkan kelenturan untuk satu minggu serta aktiviti meningkatkan daya tahan otot tiga kali seminggu secara berselang hari.
Boleh merancang dan melakukan senaman yang dapat meningkatkan Komponen Kecergasan berdasarkan keputusan ujian SEGAK.
Boleh membentuk kumpulan dan bekerjasama dalam kumpulan semasa melakukan aktiviti fizikal.</t>
        </r>
        <r>
          <rPr>
            <b/>
            <sz val="9"/>
            <color indexed="81"/>
            <rFont val="Tahoma"/>
            <family val="2"/>
          </rPr>
          <t xml:space="preserve">
TP6:
</t>
        </r>
        <r>
          <rPr>
            <sz val="9"/>
            <color indexed="81"/>
            <rFont val="Tahoma"/>
            <family val="2"/>
          </rPr>
          <t>Boleh memberi justifikasi aktiviti, jangka masa dan KNL yang sesuai untuk meningkatkan kapasiti aerobik diri sendiri dan senaman regangan yang dipilih serta mempraktikkan senaman tersebut ke arah gaya hidup sihat.
Boleh menganalisis keputusan ujian SEGAK dan menjustifikasikan tindakan susulan berdasarkan keputusan ujian SEGAK untuk meningkatkan kecergasan fizikal.
Boleh berkomunikasi dengan ahli kumpulan untuk melaksanakan sesuatu tugas atau mencapai matlamat.</t>
        </r>
      </text>
    </comment>
    <comment ref="G11" authorId="0" shapeId="0">
      <text>
        <r>
          <rPr>
            <b/>
            <sz val="14"/>
            <color indexed="81"/>
            <rFont val="Tahoma"/>
            <family val="2"/>
          </rPr>
          <t xml:space="preserve">TAHAP PENGUASAAN
</t>
        </r>
        <r>
          <rPr>
            <b/>
            <sz val="9"/>
            <color indexed="81"/>
            <rFont val="Tahoma"/>
            <family val="2"/>
          </rPr>
          <t xml:space="preserve">TP1:
</t>
        </r>
        <r>
          <rPr>
            <sz val="9"/>
            <color indexed="81"/>
            <rFont val="Tahoma"/>
            <family val="2"/>
          </rPr>
          <t>Menyatakan konsep Pendidikan Kesihatan Reproduktif dan Sosial (PEERS) untuk meningkatkan amalan kesihatan reproduktif dan sosial bagi diri, keluarga serta masyarakat.</t>
        </r>
        <r>
          <rPr>
            <b/>
            <sz val="9"/>
            <color indexed="81"/>
            <rFont val="Tahoma"/>
            <family val="2"/>
          </rPr>
          <t xml:space="preserve">
TP2:
</t>
        </r>
        <r>
          <rPr>
            <sz val="9"/>
            <color indexed="81"/>
            <rFont val="Tahoma"/>
            <family val="2"/>
          </rPr>
          <t xml:space="preserve">Menjelaskan faedah dan cara mengurus masalah kesihatan untuk meningkatkan amalan kesihatan reproduktif dan sosial bagi diri, keluarga serta masyarakat.
</t>
        </r>
        <r>
          <rPr>
            <b/>
            <sz val="9"/>
            <color indexed="81"/>
            <rFont val="Tahoma"/>
            <family val="2"/>
          </rPr>
          <t xml:space="preserve">
TP3:
</t>
        </r>
        <r>
          <rPr>
            <sz val="9"/>
            <color indexed="81"/>
            <rFont val="Tahoma"/>
            <family val="2"/>
          </rPr>
          <t>Mengaplikasikan kemahiran kecekapan psikososial dalam menangani masalah kesihatan diri dan reproduktif, penyalahgunaan bahan, kesihatan mental dan emosi, kekeluargaan, perhubungan, penyakit dan keselamatan untuk mengadaptasi permintaan serta cabaran kehidupan harian.</t>
        </r>
        <r>
          <rPr>
            <b/>
            <sz val="9"/>
            <color indexed="81"/>
            <rFont val="Tahoma"/>
            <family val="2"/>
          </rPr>
          <t xml:space="preserve">
TP4:
</t>
        </r>
        <r>
          <rPr>
            <sz val="9"/>
            <color indexed="81"/>
            <rFont val="Tahoma"/>
            <family val="2"/>
          </rPr>
          <t xml:space="preserve">Menganalisis pengaruh keluarga, rakan, budaya, media, teknologi dan pelbagai faktor lain serta berupaya membuat keputusan yang bijak dan mengamalkan gaya hidup sihat.
</t>
        </r>
        <r>
          <rPr>
            <b/>
            <sz val="9"/>
            <color indexed="81"/>
            <rFont val="Tahoma"/>
            <family val="2"/>
          </rPr>
          <t xml:space="preserve">
TP5:
</t>
        </r>
        <r>
          <rPr>
            <sz val="9"/>
            <color indexed="81"/>
            <rFont val="Tahoma"/>
            <family val="2"/>
          </rPr>
          <t>Menilai cara mengurus kesihatan reproduktif dan sosial ke arah kehidupan yang positif serta sihat melalui kemahiran kecekapan psikososial.</t>
        </r>
        <r>
          <rPr>
            <b/>
            <sz val="9"/>
            <color indexed="81"/>
            <rFont val="Tahoma"/>
            <family val="2"/>
          </rPr>
          <t xml:space="preserve">
TP6:
</t>
        </r>
        <r>
          <rPr>
            <sz val="9"/>
            <color indexed="81"/>
            <rFont val="Tahoma"/>
            <family val="2"/>
          </rPr>
          <t>Menjana idea dan menyebar luas maklumat berkaitan PEERS ke arah membudayakan amalan gaya hidup sihat dalam kehidupan harian.</t>
        </r>
      </text>
    </comment>
    <comment ref="H11" authorId="0" shapeId="0">
      <text>
        <r>
          <rPr>
            <b/>
            <sz val="14"/>
            <color indexed="81"/>
            <rFont val="Tahoma"/>
            <family val="2"/>
          </rPr>
          <t xml:space="preserve">TAHAP PENGUASAAN
</t>
        </r>
        <r>
          <rPr>
            <b/>
            <sz val="9"/>
            <color indexed="81"/>
            <rFont val="Tahoma"/>
            <family val="2"/>
          </rPr>
          <t xml:space="preserve">
TP1:
</t>
        </r>
        <r>
          <rPr>
            <sz val="9"/>
            <color indexed="81"/>
            <rFont val="Tahoma"/>
            <family val="2"/>
          </rPr>
          <t xml:space="preserve">Menyatakan keperluan harian kalori seharian mengikut kumpulan umur, jantina, aktiviti fizikal dan fisiologi.
</t>
        </r>
        <r>
          <rPr>
            <b/>
            <sz val="9"/>
            <color indexed="81"/>
            <rFont val="Tahoma"/>
            <family val="2"/>
          </rPr>
          <t xml:space="preserve">
TP2:
</t>
        </r>
        <r>
          <rPr>
            <sz val="9"/>
            <color indexed="81"/>
            <rFont val="Tahoma"/>
            <family val="2"/>
          </rPr>
          <t xml:space="preserve">Memberi contoh jumlah keperluan kalori seharian mengikut kumpulan umur, jantina, aktiviti fizikal dan fisiologi. </t>
        </r>
        <r>
          <rPr>
            <b/>
            <sz val="9"/>
            <color indexed="81"/>
            <rFont val="Tahoma"/>
            <family val="2"/>
          </rPr>
          <t xml:space="preserve">
TP3:
</t>
        </r>
        <r>
          <rPr>
            <sz val="9"/>
            <color indexed="81"/>
            <rFont val="Tahoma"/>
            <family val="2"/>
          </rPr>
          <t xml:space="preserve">Menjelaskan faedah pengambilan kalori seharian yang mencukupi. </t>
        </r>
        <r>
          <rPr>
            <b/>
            <sz val="9"/>
            <color indexed="81"/>
            <rFont val="Tahoma"/>
            <family val="2"/>
          </rPr>
          <t xml:space="preserve">
TP4:
</t>
        </r>
        <r>
          <rPr>
            <sz val="9"/>
            <color indexed="81"/>
            <rFont val="Tahoma"/>
            <family val="2"/>
          </rPr>
          <t xml:space="preserve">Membandingkan keperluan kalori berdasarkan aktiviti mengikut kumpulan umur, jantina, aktiviti fizikal dan fisiologi. 
</t>
        </r>
        <r>
          <rPr>
            <b/>
            <sz val="9"/>
            <color indexed="81"/>
            <rFont val="Tahoma"/>
            <family val="2"/>
          </rPr>
          <t xml:space="preserve">
TP5:
</t>
        </r>
        <r>
          <rPr>
            <sz val="9"/>
            <color indexed="81"/>
            <rFont val="Tahoma"/>
            <family val="2"/>
          </rPr>
          <t xml:space="preserve">Mengesyorkan keperluan kalori berdasarkan aktiviti seharian. </t>
        </r>
        <r>
          <rPr>
            <b/>
            <sz val="9"/>
            <color indexed="81"/>
            <rFont val="Tahoma"/>
            <family val="2"/>
          </rPr>
          <t xml:space="preserve">
TP6:
</t>
        </r>
        <r>
          <rPr>
            <sz val="9"/>
            <color indexed="81"/>
            <rFont val="Tahoma"/>
            <family val="2"/>
          </rPr>
          <t xml:space="preserve">Merancang menu makanan seimbang mengikut keperluan kalori.  </t>
        </r>
      </text>
    </comment>
    <comment ref="I11" authorId="0" shapeId="0">
      <text>
        <r>
          <rPr>
            <b/>
            <sz val="14"/>
            <color indexed="81"/>
            <rFont val="Tahoma"/>
            <family val="2"/>
          </rPr>
          <t xml:space="preserve">TAHAP PENGUASAAN
</t>
        </r>
        <r>
          <rPr>
            <b/>
            <sz val="9"/>
            <color indexed="81"/>
            <rFont val="Tahoma"/>
            <family val="2"/>
          </rPr>
          <t xml:space="preserve">
TP1:
</t>
        </r>
        <r>
          <rPr>
            <sz val="9"/>
            <color indexed="81"/>
            <rFont val="Tahoma"/>
            <family val="2"/>
          </rPr>
          <t xml:space="preserve">Menyatakan prinsip dan prosedur R.I.C.E. </t>
        </r>
        <r>
          <rPr>
            <b/>
            <sz val="9"/>
            <color indexed="81"/>
            <rFont val="Tahoma"/>
            <family val="2"/>
          </rPr>
          <t xml:space="preserve">
TP2:
</t>
        </r>
        <r>
          <rPr>
            <sz val="9"/>
            <color indexed="81"/>
            <rFont val="Tahoma"/>
            <family val="2"/>
          </rPr>
          <t xml:space="preserve">Mengenal pasti kecederaan yang memerlukan prosedur R.I.C.E.  
</t>
        </r>
        <r>
          <rPr>
            <b/>
            <sz val="9"/>
            <color indexed="81"/>
            <rFont val="Tahoma"/>
            <family val="2"/>
          </rPr>
          <t xml:space="preserve">
TP3:
</t>
        </r>
        <r>
          <rPr>
            <sz val="9"/>
            <color indexed="81"/>
            <rFont val="Tahoma"/>
            <family val="2"/>
          </rPr>
          <t xml:space="preserve">Mendemonstrasi langkah langkah prosedur R.I.C.E. </t>
        </r>
        <r>
          <rPr>
            <b/>
            <sz val="9"/>
            <color indexed="81"/>
            <rFont val="Tahoma"/>
            <family val="2"/>
          </rPr>
          <t xml:space="preserve">
TP4:
</t>
        </r>
        <r>
          <rPr>
            <sz val="9"/>
            <color indexed="81"/>
            <rFont val="Tahoma"/>
            <family val="2"/>
          </rPr>
          <t>Menjelaskan melalui contoh situasi kecemasan yang sesuai untuk prosedur R.I.C.E.</t>
        </r>
        <r>
          <rPr>
            <b/>
            <sz val="9"/>
            <color indexed="81"/>
            <rFont val="Tahoma"/>
            <family val="2"/>
          </rPr>
          <t xml:space="preserve">
TP5:
</t>
        </r>
        <r>
          <rPr>
            <sz val="9"/>
            <color indexed="81"/>
            <rFont val="Tahoma"/>
            <family val="2"/>
          </rPr>
          <t xml:space="preserve">Membuat pertimbangan terhadap prosedur R.I.C.E mengikut situasi kecemasan. 
</t>
        </r>
        <r>
          <rPr>
            <b/>
            <sz val="9"/>
            <color indexed="81"/>
            <rFont val="Tahoma"/>
            <family val="2"/>
          </rPr>
          <t xml:space="preserve">
TP6:
</t>
        </r>
        <r>
          <rPr>
            <sz val="9"/>
            <color indexed="81"/>
            <rFont val="Tahoma"/>
            <family val="2"/>
          </rPr>
          <t xml:space="preserve">Berkomunikasi secara berkesan semasa mengaplikasikan prosedur R.I.C.E. </t>
        </r>
      </text>
    </comment>
  </commentList>
</comments>
</file>

<file path=xl/sharedStrings.xml><?xml version="1.0" encoding="utf-8"?>
<sst xmlns="http://schemas.openxmlformats.org/spreadsheetml/2006/main" count="669" uniqueCount="238">
  <si>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</si>
  <si>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</si>
  <si>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</si>
  <si>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</si>
  <si>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</si>
  <si>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</si>
  <si>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</si>
  <si>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</si>
  <si>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</si>
  <si>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</si>
  <si>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</si>
  <si>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</si>
  <si>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</si>
  <si>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</si>
  <si>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</si>
  <si>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</si>
  <si>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</si>
  <si>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</si>
  <si>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</si>
  <si>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</si>
  <si>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</si>
  <si>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</si>
  <si>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</si>
  <si>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</si>
  <si>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TAHAP PENGUASAAN</t>
  </si>
  <si>
    <t>TAFSIRAN</t>
  </si>
  <si>
    <t>GURU MATA PELAJARAN</t>
  </si>
  <si>
    <t>TP 1</t>
  </si>
  <si>
    <t>TP 2</t>
  </si>
  <si>
    <t xml:space="preserve"> TP 3</t>
  </si>
  <si>
    <t>TP 4</t>
  </si>
  <si>
    <t>TP  5</t>
  </si>
  <si>
    <t>TP 6</t>
  </si>
  <si>
    <t>BIL. MURID</t>
  </si>
  <si>
    <t>JUMLAH</t>
  </si>
  <si>
    <t>MURID</t>
  </si>
  <si>
    <t>S</t>
  </si>
  <si>
    <t>T</t>
  </si>
  <si>
    <t>U</t>
  </si>
  <si>
    <t>V</t>
  </si>
  <si>
    <t>W</t>
  </si>
  <si>
    <t>X</t>
  </si>
  <si>
    <t>Y</t>
  </si>
  <si>
    <t>Z</t>
  </si>
  <si>
    <t>AA</t>
  </si>
  <si>
    <t>ab</t>
  </si>
  <si>
    <t>AC</t>
  </si>
  <si>
    <t>PENTAKSIRAN BILIK DARJAH (PBD)</t>
  </si>
  <si>
    <t>PENGENALAN</t>
  </si>
  <si>
    <t>MAKLUMAT AM</t>
  </si>
  <si>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</si>
  <si>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</si>
  <si>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</si>
  <si>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</si>
  <si>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</si>
  <si>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</si>
  <si>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</si>
  <si>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</si>
  <si>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</si>
  <si>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</si>
  <si>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</si>
  <si>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</si>
  <si>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</si>
  <si>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</si>
  <si>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</si>
  <si>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</si>
  <si>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</si>
  <si>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</si>
  <si>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</si>
  <si>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</si>
  <si>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</si>
  <si>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BIDANG KEMAHIRAN </t>
  </si>
  <si>
    <t xml:space="preserve">BIDANG KECERGASAN </t>
  </si>
  <si>
    <t xml:space="preserve">PENDIDIKAN KESIHATAN REPRODUKTIF DAN SOSIAL (PEERS) </t>
  </si>
  <si>
    <t xml:space="preserve">PEMAKANAN </t>
  </si>
  <si>
    <t xml:space="preserve">PERTOLONGAN CEMAS </t>
  </si>
  <si>
    <t>KOMPONEN PENDIDIKAN JASMANI</t>
  </si>
  <si>
    <t>KOMPONEN PENDIDIKAN KESIHATAN</t>
  </si>
  <si>
    <t>BIDANG KEMAHIRAN</t>
  </si>
  <si>
    <t>BIDANG KECERGASAN</t>
  </si>
  <si>
    <t>PENDIDIKAN KESIHATAN REPRODUKTIF DAN SOSIAL (PEERS)</t>
  </si>
  <si>
    <t>PEMAKANAN</t>
  </si>
  <si>
    <t>PERTOLONGAN CEMAS</t>
  </si>
  <si>
    <t>MURID 7</t>
  </si>
  <si>
    <t>MURID 8</t>
  </si>
  <si>
    <t>MURID 9</t>
  </si>
  <si>
    <t>MURID 10</t>
  </si>
  <si>
    <t>MURID 11</t>
  </si>
  <si>
    <t>MURID 12</t>
  </si>
  <si>
    <t>MURID 13</t>
  </si>
  <si>
    <t>MURID 14</t>
  </si>
  <si>
    <t>MURID 15</t>
  </si>
  <si>
    <t>MURID 16</t>
  </si>
  <si>
    <t>MURID 17</t>
  </si>
  <si>
    <t>MURID 18</t>
  </si>
  <si>
    <t>MURID 19</t>
  </si>
  <si>
    <t>MURID 20</t>
  </si>
  <si>
    <t>MURID 21</t>
  </si>
  <si>
    <t>MURID 22</t>
  </si>
  <si>
    <t>MURID 23</t>
  </si>
  <si>
    <t>MURID 24</t>
  </si>
  <si>
    <t>MURID 25</t>
  </si>
  <si>
    <t>MURID 26</t>
  </si>
  <si>
    <t>MURID 27</t>
  </si>
  <si>
    <t>MURID 28</t>
  </si>
  <si>
    <t>MURID 29</t>
  </si>
  <si>
    <t>MURID 30</t>
  </si>
  <si>
    <t>MURID 31</t>
  </si>
  <si>
    <t>MURID 32</t>
  </si>
  <si>
    <t>MURID 33</t>
  </si>
  <si>
    <t>MURID 34</t>
  </si>
  <si>
    <t>MURID 35</t>
  </si>
  <si>
    <t>MURID 36</t>
  </si>
  <si>
    <t>MURID 37</t>
  </si>
  <si>
    <t>MURID 38</t>
  </si>
  <si>
    <t>MURID 39</t>
  </si>
  <si>
    <t>MURID 40</t>
  </si>
  <si>
    <t>MURID 41</t>
  </si>
  <si>
    <t>MURID 42</t>
  </si>
  <si>
    <t>MURID 43</t>
  </si>
  <si>
    <t>MURID 44</t>
  </si>
  <si>
    <t>MURID 45</t>
  </si>
  <si>
    <t>MURID 46</t>
  </si>
  <si>
    <t>MURID 47</t>
  </si>
  <si>
    <t>MURID 48</t>
  </si>
  <si>
    <t>MURID 49</t>
  </si>
  <si>
    <t>MURID 50</t>
  </si>
  <si>
    <t>MURID 51</t>
  </si>
  <si>
    <t>MURID 52</t>
  </si>
  <si>
    <t>MURID 53</t>
  </si>
  <si>
    <t>MURID 54</t>
  </si>
  <si>
    <t>PENDIDIKAN JASMANI DAN PENDIDIKAN KESIHATAN</t>
  </si>
  <si>
    <t>PENGETUA</t>
  </si>
  <si>
    <t>KOMPONEN</t>
  </si>
  <si>
    <t>Pelaporan bagi Bidang Kemahiran, Bidang Kecergasan, Bidang Pendidikan Kesihatan Reproduktif dan Sosial (PEERS), Bidang Pemakanan, Bidang Pertolongan Cemas dalam PJPK akan dilakukan pada pertengahan tahun dan akhir tahun, manakala pelaporan bagi  Tahap Penguasaan Keseluruhan PJPK pula dilakukan pada akhir tahun.</t>
  </si>
  <si>
    <t xml:space="preserve">PENENTUAN TAHAP PENGUASAAN </t>
  </si>
  <si>
    <t xml:space="preserve"> PENDIDIKAN JASMANI</t>
  </si>
  <si>
    <t xml:space="preserve"> PENDIDIKAN KESIHATAN</t>
  </si>
  <si>
    <t>BIDANG</t>
  </si>
  <si>
    <t>PENDIDIKAN JASMANI 
DAN PENDIDIKAN KESIHATAN</t>
  </si>
  <si>
    <t xml:space="preserve">DATA PERNYATAAN STANDARD PRESTASI </t>
  </si>
  <si>
    <t>KESELURUHAN</t>
  </si>
  <si>
    <t>Sekolah:</t>
  </si>
  <si>
    <t>Guru Mata Pelajaran:</t>
  </si>
  <si>
    <t>Kelas:</t>
  </si>
  <si>
    <t>MURID 1</t>
  </si>
  <si>
    <t>MURID 2</t>
  </si>
  <si>
    <t>MURID 3</t>
  </si>
  <si>
    <t>MURID 4</t>
  </si>
  <si>
    <t>MURID 5</t>
  </si>
  <si>
    <t>MURID 6</t>
  </si>
  <si>
    <t>040506-02-5214</t>
  </si>
  <si>
    <t>040506-02-5215</t>
  </si>
  <si>
    <t>040506-02-5216</t>
  </si>
  <si>
    <t>040506-02-5217</t>
  </si>
  <si>
    <t>040506-02-5218</t>
  </si>
  <si>
    <t>040506-02-5219</t>
  </si>
  <si>
    <t>040506-02-5220</t>
  </si>
  <si>
    <t>040506-02-5221</t>
  </si>
  <si>
    <t>040506-02-5222</t>
  </si>
  <si>
    <t>040506-02-5223</t>
  </si>
  <si>
    <t>040506-02-5224</t>
  </si>
  <si>
    <t>040506-02-5225</t>
  </si>
  <si>
    <t>040506-02-5226</t>
  </si>
  <si>
    <t>040506-02-5227</t>
  </si>
  <si>
    <t>040506-02-5228</t>
  </si>
  <si>
    <t>040506-02-5229</t>
  </si>
  <si>
    <t>040506-02-5230</t>
  </si>
  <si>
    <t>040506-02-5231</t>
  </si>
  <si>
    <t>040506-02-5232</t>
  </si>
  <si>
    <t>040506-02-5233</t>
  </si>
  <si>
    <t>040506-02-5234</t>
  </si>
  <si>
    <t>040506-02-5235</t>
  </si>
  <si>
    <t>040506-02-5236</t>
  </si>
  <si>
    <t>040506-02-5237</t>
  </si>
  <si>
    <t>040506-02-5238</t>
  </si>
  <si>
    <t>040506-02-5239</t>
  </si>
  <si>
    <t>040506-02-5240</t>
  </si>
  <si>
    <t>040506-02-5241</t>
  </si>
  <si>
    <t>040506-02-5242</t>
  </si>
  <si>
    <t>040506-02-5243</t>
  </si>
  <si>
    <t>Pentaksiran Bilik Darjah (PBD) adalah sebahagian daripada komponen dalam Pentaksiran Berasaskan Sekolah (PBS). Pelaksanaannya telah bermula sejak tahun 2011 berdasarkan Surat Siaran Lembaga Peperiksaan Bil. 3 Tahun 2011. PBD sebelum ini dikenali sebagai Pentaksiran Sekolah (PS) di mana ia dilaksanakan secara formatif dan sumatif melalui pelbagai pendekatan serta kaedah bagi mengenal pasti perkembangan pembelajaran murid secara keseluruhan.</t>
  </si>
  <si>
    <t>Templat Pelaporan PBD ini mengandungi 5 halaman (sheet) :</t>
  </si>
  <si>
    <r>
      <t xml:space="preserve">Guru hendaklah melengkapkan maklumat asas pada templat ini di halaman </t>
    </r>
    <r>
      <rPr>
        <b/>
        <i/>
        <sz val="11"/>
        <rFont val="Calibri"/>
        <family val="2"/>
      </rPr>
      <t>REKOD PRESTASI MURID</t>
    </r>
    <r>
      <rPr>
        <sz val="11"/>
        <rFont val="Calibri"/>
        <family val="2"/>
      </rPr>
      <t>.</t>
    </r>
  </si>
  <si>
    <r>
      <t xml:space="preserve">Tahap Penguasaan murid bagi setiap komponen dalam templat ini direkodkan untuk tujuan </t>
    </r>
    <r>
      <rPr>
        <b/>
        <sz val="11"/>
        <rFont val="Calibri"/>
        <family val="2"/>
      </rPr>
      <t>pelaporan</t>
    </r>
    <r>
      <rPr>
        <sz val="11"/>
        <rFont val="Calibri"/>
        <family val="2"/>
      </rPr>
      <t xml:space="preserve"> perkembangan pembelajaran murid bagi sesuatu tempoh tertentu (Pertengahan / Akhir Tahun). Guru hanya perlu merekodkan Tahap Penguasaan ini di halaman </t>
    </r>
    <r>
      <rPr>
        <b/>
        <i/>
        <sz val="11"/>
        <rFont val="Calibri"/>
        <family val="2"/>
      </rPr>
      <t>REKOD PRESTASI MURID</t>
    </r>
    <r>
      <rPr>
        <sz val="11"/>
        <rFont val="Calibri"/>
        <family val="2"/>
      </rPr>
      <t xml:space="preserve"> sahaja dan seterusnya pelaporan individu murid akan dijana secara automatik di halaman </t>
    </r>
    <r>
      <rPr>
        <b/>
        <i/>
        <sz val="11"/>
        <rFont val="Calibri"/>
        <family val="2"/>
      </rPr>
      <t>LAPORAN MURID (INDIVIDU)</t>
    </r>
    <r>
      <rPr>
        <sz val="11"/>
        <rFont val="Calibri"/>
        <family val="2"/>
      </rPr>
      <t xml:space="preserve"> untuk cetakan. Tahap Penguasaan (TP) bagi tujuan analisis kelas dijana secara automatik di halaman </t>
    </r>
    <r>
      <rPr>
        <b/>
        <i/>
        <sz val="11"/>
        <rFont val="Calibri"/>
        <family val="2"/>
      </rPr>
      <t>GRAF PELAPORAN</t>
    </r>
    <r>
      <rPr>
        <sz val="11"/>
        <rFont val="Calibri"/>
        <family val="2"/>
      </rPr>
      <t>.</t>
    </r>
  </si>
  <si>
    <t>Pentaksiran perlu dilakukan sepanjang masa dan tahap penguasaan murid dipantau secara berterusan. Tahap penguasaan ini boleh dicatat dalam buku rekod atau lain-lain tempat catatan; tetapi untuk tujuan pelaporan kepada ibu bapa, ia boleh direkod pada templat yang dibekalkan ini serta dilaporkan dua kali setahun iaitu pada pertengahan tahun dan akhir tahun.</t>
  </si>
  <si>
    <t>Templat pelaporan ini terdiri daripada 6 lajur yang dibina berdasarkan konstruk Bidang Kemahiran, Bidang Kecergasan, Bidang Pendidikan Kesihatan Reproduktif dan Sosial (PEERS), Bidang Pemakanan, Bidang Pertolongan Cemas dan Tahap Keseluruhan PJPK.</t>
  </si>
  <si>
    <t>Guru hendaklah memilih opsyen di sebelah kanan bahagian atas halaman Rekod Prestasi Murid untuk  membuat pelaporan pada templat ini.</t>
  </si>
  <si>
    <t>SMK PERSADA</t>
  </si>
  <si>
    <t>DUNGUN</t>
  </si>
  <si>
    <t>TERENGGANU</t>
  </si>
  <si>
    <t>EN. HAMDI BIN HANAFI</t>
  </si>
  <si>
    <t>TINGKATAN 3 IBNU SINAR</t>
  </si>
  <si>
    <t>PN. NURUL IMAN BINTI KHAIRUDIN</t>
  </si>
  <si>
    <t>DATA PERNYATAAN STANDARD PRESTASI KOMPONEN PENDIDIKAN KESIHATAN TINGKATAN 3</t>
  </si>
  <si>
    <t>DATA PERNYATAAN STANDARD PRESTASI PENDIDIKAN JASMANI DAN PENDIDIKAN KESIHATAN TINGKATAN 3</t>
  </si>
  <si>
    <t>Boleh menghitung Kadar Nadi Maksimum (KNM) untuk diri sendiri dengan rumus 220 – umur.
Boleh melakukan senaman kapasiti aerobik dan daya tahan otot, kekuatan otot dan senaman regangan statik dan dinamik.
Boleh melakukan dan menamakan senaman daya tahan otot dan kekuatan otot yang melibatkan bahagian atas badan, abdomen dan bahagian bawah badan.
Boleh menandakan empat titik cubitan pada otot paha, trisep, abdominal dan suprailliak.</t>
  </si>
  <si>
    <t>Boleh menghitung dan menjelaskan KNL 65-85% berdasarkan KNM diri sendiri dan melakukan senaman kapasiti aerobik untuk diri sendiri sekurang-kurangnya tiga kali seminggu.
Boleh melakukan senaman kelenturan dan membezakan antara senaman regangan statik dengan dinamik.
Boleh melakukan senaman daya tahan otot dan kekuatan otot yang melibatkan bahagian atas badan, abdomen dan bahagian bawah badan dan menamakan otot yang terlibat.</t>
  </si>
  <si>
    <t>Boleh mengaplikasikan KNL untuk diri sendiri semasa melakukan senaman kapasiti aerobik.
Boleh menerangkan kesan senaman kelenturan yang dipilih ke atas otot dan sendi semasa melakukan senaman kelenturan.
Boleh mengaplikasikan prinsip FITT semasa melakukan senaman meningkatkan daya tahan otot dan kekuatan otot.
Boleh mengaplikasikan rumus atau perisian untuk mendapatkan peratus lemak badan sendiri berdasarkan ukuran lipatan kulit.</t>
  </si>
  <si>
    <t>Boleh mengaplikasikan senaman kapasiti aerobik berdasarkan KNL yang disasarkan secara tekal.
Boleh mengaplikasikan dan menjelaskan pemboleh ubah latihan yang melibatkan jangka masa, bilangan ulangan dan bebanan semasa melakukan senaman meningkatkan daya tahan otot dan kekuatan otot.
Boleh menyenarai dan mengaplikasikan kaedah pengukuran lemak badan yang lain daripada ukuran lipatan kulit berdasarkan pencarian maklumat.
Membandingkan peratus lemak badan sendiri dengan julat peratus lemak badan yang ideal.
Boleh mengaplikasikan pengetahuan berkaitan prosedur yang betul semasa mengukur tahap kecergasan fizikal menggunakan ujian SEGAK.</t>
  </si>
  <si>
    <t>Boleh merancang dan melakukan senaman meningkatkan kapasiti aerobik pada 65-85% KNM.
Boleh merancang dan melakukan pelan senaman meningkatkan kelenturan untuk satu minggu serta aktiviti meningkatkan daya tahan otot tiga kali seminggu secara berselang hari.
Boleh merancang dan melakukan senaman yang dapat meningkatkan Komponen Kecergasan berdasarkan keputusan ujian SEGAK.
Boleh membentuk kumpulan dan bekerjasama dalam kumpulan semasa melakukan aktiviti fizikal.</t>
  </si>
  <si>
    <t>Boleh memberi justifikasi aktiviti, jangka masa dan KNL yang sesuai untuk meningkatkan kapasiti aerobik diri sendiri dan senaman regangan yang dipilih serta mempraktikkan senaman tersebut ke arah gaya hidup sihat.
Boleh menganalisis keputusan ujian SEGAK dan menjustifikasikan tindakan susulan berdasarkan keputusan ujian SEGAK untuk meningkatkan kecergasan fizikal.
Boleh berkomunikasi dengan ahli kumpulan untuk melaksanakan sesuatu tugas atau mencapai matlamat.</t>
  </si>
  <si>
    <t>DATA PERNYATAAN STANDARD PRESTASI KOMPONEN PENDIDIKAN JASMANI TINGKATAN 3</t>
  </si>
  <si>
    <t>ULASAN TAMBAHAN 
(Jika ada) :</t>
  </si>
  <si>
    <r>
      <t xml:space="preserve">Tahap Penguasaan dan Tahap Penguasaan Keseluruhan diberikan berdasarkan setiap rubrik mengikut konstruk bidang seperti di halaman </t>
    </r>
    <r>
      <rPr>
        <b/>
        <sz val="11"/>
        <rFont val="Calibri"/>
        <family val="2"/>
      </rPr>
      <t>Data Pernyataan Tahap Penguasaan.</t>
    </r>
  </si>
  <si>
    <t>Guru juga perlu meletakkan Tahap Penguasaan Keseluruhan (TPK) setiap murid yang merangkumi domain psikomotor, kognitif dan afektif murid secara kolektif dan holistik dengan melihat semua aspek semasa proses pembelajaran murid secara berterusan melalui pelbagai kaedah. Perkara yang ditaksir merangkumi penguasaan pengetahuan, penguasaan kemahiran, penerapan nilai dan sikap, status kesihatan dan amalan harian (sila nyatakan). Guru boleh membuat pertimbangan profesional untuk memberi satu nilai tahap penguasaan keseluruhan murid berdasarkan pengalaman guru bersama murid, kebijaksanaan dan melalui perbincangan rakan sejawat.</t>
  </si>
  <si>
    <t>………………………………………………</t>
  </si>
  <si>
    <t>…………………………………………………………………</t>
  </si>
  <si>
    <t>Menyatakan konsep Pendidikan Kesihatan Reproduktif dan Sosial (PEERS) untuk meningkatkan amalan kesihatan reproduktif dan sosial bagi diri, keluarga serta masyarakat.</t>
  </si>
  <si>
    <t>Menjelaskan faedah dan cara mengurus masalah kesihatan untuk meningkatkan amalan kesihatan reproduktif dan sosial bagi diri, keluarga serta masyarakat.</t>
  </si>
  <si>
    <t>Mengaplikasikan kemahiran kecekapan psikososial dalam menangani masalah kesihatan diri dan reproduktif, penyalahgunaan bahan, kesihatan mental dan emosi, kekeluargaan, perhubungan, penyakit dan keselamatan untuk mengadaptasi permintaan serta cabaran kehidupan harian.</t>
  </si>
  <si>
    <t>Menganalisis pengaruh keluarga, rakan, budaya, media, teknologi dan pelbagai faktor lain serta berupaya membuat keputusan yang bijak dan mengamalkan gaya hidup sihat.</t>
  </si>
  <si>
    <t>Menilai cara mengurus kesihatan reproduktif dan sosial ke arah kehidupan yang positif serta sihat melalui kemahiran kecekapan psikososial.</t>
  </si>
  <si>
    <t>Menjana idea dan menyebar luas maklumat berkaitan PEERS ke arah membudayakan amalan gaya hidup sihat dalam kehidupan harian.</t>
  </si>
  <si>
    <t>Menyatakan keperluan harian kalori seharian mengikut kumpulan umur, jantina, aktiviti fizikal dan fisiologi.</t>
  </si>
  <si>
    <t xml:space="preserve">Memberi contoh jumlah keperluan kalori seharian mengikut kumpulan umur, jantina, aktiviti fizikal dan fisiologi. </t>
  </si>
  <si>
    <t xml:space="preserve">Menjelaskan faedah pengambilan kalori seharian yang mencukupi. </t>
  </si>
  <si>
    <t xml:space="preserve">Membandingkan keperluan kalori berdasarkan aktiviti mengikut kumpulan umur, jantina, aktiviti fizikal dan fisiologi. </t>
  </si>
  <si>
    <t xml:space="preserve">Mengesyorkan keperluan kalori berdasarkan aktiviti seharian. </t>
  </si>
  <si>
    <t xml:space="preserve">Merancang menu makanan seimbang mengikut keperluan kalori.  </t>
  </si>
  <si>
    <t xml:space="preserve">Menyatakan prinsip dan prosedur R.I.C.E. </t>
  </si>
  <si>
    <t xml:space="preserve">Mengenal pasti kecederaan yang memerlukan prosedur R.I.C.E.  </t>
  </si>
  <si>
    <t xml:space="preserve">Mendemonstrasi langkah langkah prosedur R.I.C.E. </t>
  </si>
  <si>
    <t>Menjelaskan melalui contoh situasi kecemasan yang sesuai untuk prosedur R.I.C.E.</t>
  </si>
  <si>
    <t xml:space="preserve">Membuat pertimbangan terhadap prosedur R.I.C.E mengikut situasi kecemasan. </t>
  </si>
  <si>
    <t xml:space="preserve">Berkomunikasi secara berkesan semasa mengaplikasikan prosedur R.I.C.E. </t>
  </si>
  <si>
    <r>
      <t xml:space="preserve">Boleh meniru dan menyenaraikan kemahiran gerak edar, imbangan, putaran dan hambur dalam rutin gimnastrada.
Boleh meniru  dan menerangkan tema dan prop untuk pergerakan kreatif serta langkah tarian Zapin dan langkah tarian Ngajat.
Boleh melakukan kemahiran asas permainan bola keranjang, hoki, pingpong, tenis dan sofbol.
Boleh berlari melepasi pagar dan menyatakan bilangan langkah untuk melepasi setiap pagar; melakukan ‘hop’, ‘step’ dan ‘jump’ dan menyatakan kaki lonjak yang sesuai dalam lompat kijang; dan melepaskan cakera mengikut putaran arah jam dalam kemahiran olahraga asas. 
Boleh menunjukkan arah mata angin berdasarkan kompas; melakukan kemahiran asas dalam permainan </t>
    </r>
    <r>
      <rPr>
        <i/>
        <sz val="12"/>
        <color theme="1"/>
        <rFont val="Arial Narrow"/>
        <family val="2"/>
      </rPr>
      <t>dodgeball</t>
    </r>
    <r>
      <rPr>
        <sz val="12"/>
        <color theme="1"/>
        <rFont val="Arial Narrow"/>
        <family val="2"/>
      </rPr>
      <t>; kemahiran berlari dan mengelak serta menyatakan peraturan bermain permainan tradisional Gelap Cerah dan Aci Sep dalam permainan tradisional.</t>
    </r>
  </si>
  <si>
    <r>
      <t xml:space="preserve">Boleh memberi justifikasi persembahan gimnastrada dan pergerakan kreatif yang direka cipta, persembahan pergerakan tarian yang diimprovisasi daripada langkah tarian Zapin dan Ngajat serta mencadangkan penambahbaikan. 
Boleh membuat refleksi pengguasaan kemahiran lari berpagar, lompat kijang dan lempar cakera dalam pertandingan mini olahraga dan membuat penambahbaikan untuk meningkatkan prestasi. 
</t>
    </r>
    <r>
      <rPr>
        <sz val="12"/>
        <color indexed="8"/>
        <rFont val="Arial Narrow"/>
        <family val="2"/>
      </rPr>
      <t xml:space="preserve">Boleh membuat justifikasi kad arahan baharu dalam pandu arah, reka cipta permainan baharu berdasarkan permainan </t>
    </r>
    <r>
      <rPr>
        <i/>
        <sz val="12"/>
        <color indexed="8"/>
        <rFont val="Arial Narrow"/>
        <family val="2"/>
      </rPr>
      <t xml:space="preserve">dodgeball </t>
    </r>
    <r>
      <rPr>
        <sz val="12"/>
        <color indexed="8"/>
        <rFont val="Arial Narrow"/>
        <family val="2"/>
      </rPr>
      <t>dan permainan tradisional Gelap Cerah dan Aci Sep serta membuat penambahbaikan.
Boleh membentuk kumpulan dan bekerjasama dalam kumpulan semasa melakukan aktiviti gimnastik asas, pergerakan berirama, permainan berdasarkan kategori, olahraga asas, dan rekreasi dan kesenggangan.
Boleh melakukan aktiviti gimnastik asas, pergerakan berirama, permainan berdasarkan kategori, olahraga asas, dan rekreasi dan kesenggangan sebagai aktiviti meningkatkan kecergasan fizikal dalam amalan gaya hidup sihat.</t>
    </r>
  </si>
  <si>
    <r>
      <t xml:space="preserve">Boleh melakukan rutin gimnastrada yang melibatkan kemahiran gerak edar dan imbangan secara berkumpulan serta menerangkan konsep pergerakan.
Boleh melakukan pergerakan kreatif, langkah dalam tarian Zapin dan langkah dalam tarian Ngajat mengikut muzik yang didengar, serta menyenaraikan pergerakan lokomotor, bukan lokomotor, konsep pergerakan semasa melakukan aktiviti pergerakan berirama.
Boleh menerangkan prinsip mekanik dan konsep pergerakan yang terlibat semasa melakukan kemahiran asas permainan bola keranjang, hoki, pingpong, tenis dan sofbol.
Boleh melakukan kemahiran lari berpagar, lompat kijang dan melempar cakera serta menerangkan prinsip mekanik yang terlibat untuk melakukan kemahiran tersebut.
Boleh menggunakan kompas untuk menentukan bearing dan mengenal pasti lokasi dan jarak pada peta; menjelaskan kemahiran yang sesuai digunakan semasa bermain permainan </t>
    </r>
    <r>
      <rPr>
        <i/>
        <sz val="12"/>
        <color theme="1"/>
        <rFont val="Arial Narrow"/>
        <family val="2"/>
      </rPr>
      <t xml:space="preserve">dodgeball; </t>
    </r>
    <r>
      <rPr>
        <sz val="12"/>
        <color theme="1"/>
        <rFont val="Arial Narrow"/>
        <family val="2"/>
      </rPr>
      <t>dan menerangkan cara bermain permainan tradisional Gelap Cerah dan Aci Sep semasa bermain dalam kumpulan kecil.</t>
    </r>
  </si>
  <si>
    <r>
      <t xml:space="preserve">Boleh melakukan rutin gimnastrada dengan lakuan yang betul secara secara berkumpulan dan seragam.
Boleh mempersembahkan pergerakan kreatif yang direka cipta dengan menggunakan prop mengikut muzik yang didengar serta langkah tarian Zapin dan tarian Ngajat secara berkumpulan dan seragam mengikut muzik yang didengar.
Boleh melakukan kemahiran asas permainan bola keranjang, hoki, pingpong, tenis dan sofbol dengan lakuan yang betul pada pelbagai situasi permainan. 
Boleh mengaplikasikan pengetahuan berkaitan prinsip mekanik untuk meningkatkan kelajuan lari berpagar, jarak lompatan dalam lompat kijang dan jarak lemparan dalam lempar cakera dengan lakuan yang betul.
Boleh melakukan aktiviti pandu arah dan menyelesaikan tugasan pada setiap </t>
    </r>
    <r>
      <rPr>
        <i/>
        <sz val="12"/>
        <color theme="1"/>
        <rFont val="Arial Narrow"/>
        <family val="2"/>
      </rPr>
      <t>check point</t>
    </r>
    <r>
      <rPr>
        <sz val="12"/>
        <color theme="1"/>
        <rFont val="Arial Narrow"/>
        <family val="2"/>
      </rPr>
      <t xml:space="preserve"> serta melakar dan menerangkan laluan pandu arah kumpulan masing-masing; mengaplikasikan strategi menyerang dan bertahan yang sesuai semasa bermain </t>
    </r>
    <r>
      <rPr>
        <i/>
        <sz val="12"/>
        <color theme="1"/>
        <rFont val="Arial Narrow"/>
        <family val="2"/>
      </rPr>
      <t xml:space="preserve">dodgeball; </t>
    </r>
    <r>
      <rPr>
        <sz val="12"/>
        <color theme="1"/>
        <rFont val="Arial Narrow"/>
        <family val="2"/>
      </rPr>
      <t>dan mengaplikasikan strategi melepasi halangan dan mematikan pihak lawan semasa permainan tradisional Gelap Cerah dan Aci Sep dalam kumpulan kecil dengan mengikut peraturan permainan.</t>
    </r>
  </si>
  <si>
    <r>
      <t>Murid boleh menerangkan konsep pergerakan yang digunakan semasa melakukan langkah tarian Zapin dan langkah tarian Ngajat.
Murid boleh menerangkan prinsip mekanik dan konsep pergerakan yang terlibat semasa melakukan kemahiran gimnastrada; kemahiran asas permainan bola keranjang, hoki, pingpong, tenis dan sofbol; serta lari berpagar, lompat kijang dan lempar cakera.</t>
    </r>
    <r>
      <rPr>
        <i/>
        <sz val="12"/>
        <rFont val="Arial Narrow"/>
        <family val="2"/>
      </rPr>
      <t xml:space="preserve">
</t>
    </r>
    <r>
      <rPr>
        <sz val="12"/>
        <rFont val="Arial Narrow"/>
        <family val="2"/>
      </rPr>
      <t xml:space="preserve">Murid boleh menggunakan kompas untuk menentukan bearing dan mengenal pasti lokasi dan jarak pada peta; melakukan dan menjelaskan kemahiran yang digunakan semasa bermain </t>
    </r>
    <r>
      <rPr>
        <i/>
        <sz val="12"/>
        <rFont val="Arial Narrow"/>
        <family val="2"/>
      </rPr>
      <t>dodgeball</t>
    </r>
    <r>
      <rPr>
        <sz val="12"/>
        <rFont val="Arial Narrow"/>
        <family val="2"/>
      </rPr>
      <t>; dan menerangkan cara bermain permainan tradisional Gelap Cerah dan Aci Sep semasa bermain dalam kumpulan kecil.
Murid boleh menghitung dan menjelaskan KNL 65-85% berdasarkan KNM diri sendiri dan melakukan senaman kapasiti aerobik untuk diri sendiri sekurang-kurangnya tiga kali seminggu; melakukan senaman kelenturan dan membezakan antara senaman regangan statik dengan dinamik; dan melakukan senaman daya tahan otot dan kekuatan otot yang melibatkan bahagian atas badan, abdomen dan bahagian bawah badan dan menamakan otot yang terlibat.
Murid memahami kepentingan literasi kesihatan dalam mengurus kesihatan dan keselamatan diri.</t>
    </r>
  </si>
  <si>
    <r>
      <t xml:space="preserve">Murid boleh meniru dan menyenaraikan kemahiran dalam rutin gimnastrada; meniru dan menerangkan tema dan prop untuk pergerakan kreatif serta langkah dalam pergerakan tarian Zapin dan langkah tarian Ngajat.
Murid boleh melakukan kemahiran asas permainan bola keranjang, hoki, pingpong, tenis dan sofbol serta olahraga asas; menunjukkan arah mata angin berdasarkan kompas; melakukan kemahiran asas dalam permainan </t>
    </r>
    <r>
      <rPr>
        <i/>
        <sz val="12"/>
        <rFont val="Arial Narrow"/>
        <family val="2"/>
      </rPr>
      <t>dodgeball</t>
    </r>
    <r>
      <rPr>
        <sz val="12"/>
        <rFont val="Arial Narrow"/>
        <family val="2"/>
      </rPr>
      <t xml:space="preserve"> serta menyatakan peraturan bermain permainan tradisional Gelap Cerah dan Aci Sep.
Murid boleh menghitung Kadar Nadi Maksimum (KNM) untuk diri sendiri dengan rumus 220 – umur; melakukan dan menamakan senaman kapasiti aerobik dan daya tahan otot, kekuatan otot dan senaman regangan statik dan dinamik; dan menandakan empat titik cubitan pada otot paha, trisep, abdominal dan suprailliak.
Murid mengetahui kepentingan literasi kesihatan dalam mengurus kesihatan dan keselamatan diri.</t>
    </r>
  </si>
  <si>
    <t>Boleh mereka cipta dan mempersembahkan secara berkumpulan rutin gimnastrada dengan mengaplikasikan konsep pergerakan mengikut muzik yang didengar serta menerangkan justifikasi pemilihan konsep pergerakan, formasi, muzik dan kemahiran gimnastik asas yang digunakan semasa mereka cipta rutin gimnastrada.
Boleh membuat refleksi dan penambahbaikan pergerakan kreatif yang telah direka cipta.
Boleh merancang dan mempersembahkan pergerakan tarian dengan mengimprovisasi langkah tarian Zapin dan tarian Ngajat mengikut muzik yang didengar.
Boleh merancang strategi menyerang dan bertahan serta mengaplikasikan strategi tersebut dalam kemahiran asas permainan bola keranjang, hoki, pingpong, tenis dan sofbol dalam kumpulan kecil.
Boleh melakukan lari berpagar, lompat kijang dan lempar cakera dalam pertandingan mini olahraga; merancang kad arahan baharu bagi aktiviti pandu arah dan melakukannya secara berkumpulan; mereka cipta permainan baharu dengan menggunakan konsep permainan dodgeball; dan mereka cipta permainan baharu atau mengubahsuai kemahiran yang terdapat dalam permainan tradisional Gelap Cerah dan Aci Sep.
Murid boleh merancang dan melakukan senaman meningkatkan kapasiti aerobik pada 65-85% KNM; merancang dan melakukan pelan senaman meningkatkan kelenturan untuk satu minggu serta aktiviti meningkatkan daya tahan otot tiga kali seminggu secara berselang hari; merancang dan melakukan senaman yang dapat meningkatkan Komponen Kecergasan berdasarkan keputusan ujian SEGAK.
Boleh berkomunikasi dalam pelbagai cara semasa melakukan aktiviti gimnastik asas, pergerakan berirama, permainan berdasarkan kategori, pertandingan mini olahraga, dan rekreasi dan kesenggangan serta aktiviti kecergasan fizikal berdasarkan kesihatan.
Murid berupaya menilai kemahiran kecekapan psikososial yang bersesuaian dalam mengurus kesihatan dan keselamatan diri.
Murid berupaya menilai kemahiran kecekapan psikososial yang bersesuaian dalam mengurus kesihatan dan keselamatan diri.</t>
  </si>
  <si>
    <r>
      <t xml:space="preserve">Boleh melakukan dan menyenaraikan rutin gimnastrada yang melibatkan kemahiran gerak edar, imbangan, putaran dan hambur secara berkumpulan.
Boleh menyenaraikan dan menggunakan kemahiran lokomotor, bukan lokomotor dan konsep pergerakan semasa mereka cipta pergerakan kreatif dengan menggunakan prop berdasarkan tema yang dipilih serta melakukan langkah tarian Zapin dan tarian Ngajat mengikut muzik.
Boleh mengaplikasikan pengetahuan berkaitan prinsip mekanik yang dikenal pasti semasa melakukan kemahiran asas permainan bola keranjang, hoki, pingpong, tenis dan sofbol.
Boleh mengaplikasikan pengetahuan berkaitan prinsip mekanik untuk meningkatkan kelajuan lari berpagar, jarak lompatan dalam lompat kijang dan jarak lemparan dalam lempar cakera.
Boleh mentafsir kad arahan dan mengaplikasikan kemahiran menggunakan kompas untuk menentukan bearing dan arah laluan; mengaplikasikan strategi menyerang dan bertahan yang sesuai dalam situasi permainan </t>
    </r>
    <r>
      <rPr>
        <i/>
        <sz val="12"/>
        <color theme="1"/>
        <rFont val="Arial Narrow"/>
        <family val="2"/>
      </rPr>
      <t xml:space="preserve">dodgeball; </t>
    </r>
    <r>
      <rPr>
        <sz val="12"/>
        <color theme="1"/>
        <rFont val="Arial Narrow"/>
        <family val="2"/>
      </rPr>
      <t>dan bermain permainan tradisional Gelap Cerah dan Aci Sep dalam kumpulan kecil dengan mengikut peraturan permainan.</t>
    </r>
  </si>
  <si>
    <r>
      <t xml:space="preserve">Boleh mereka cipta dan mempersembahkan secara berkumpulan rutin gimnastrada dengan mengaplikasikan konsep pergerakan mengikut muzik yang didengar serta menerangkan justifikasi pemilihan konsep pergerakan, formasi, muzik dan kemahiran gimnastik asas yang digunakan semasa mereka cipta rutin gimnastrada.
Boleh membuat refleksi dan penambahbaikan pergerakan kreatif yang telah direka cipta.
Boleh merancang dan mempersembahkan pergerakan tarian dengan mengimprovisasi langkah tarian Zapin dan tarian Ngajat mengikut muzik yang didengar.
Boleh merancang strategi menyerang dan bertahan serta mengaplikasikan strategi tersebut dalam kemahiran asas permainan bola keranjang, hoki, pingpong, tenis dan sofbol dalam kumpulan kecil.
Boleh melakukan lari berpagar, lompat kijang dan lempar cakera dalam pertandingan mini olahraga; merancang kad arahan baharu bagi aktiviti pandu arah dan melakukannya secara berkumpulan, mereka cipta permainan baharu dengan menggunakan konsep permainan </t>
    </r>
    <r>
      <rPr>
        <i/>
        <sz val="12"/>
        <color theme="1"/>
        <rFont val="Arial Narrow"/>
        <family val="2"/>
      </rPr>
      <t xml:space="preserve">dodgeball, </t>
    </r>
    <r>
      <rPr>
        <sz val="12"/>
        <color theme="1"/>
        <rFont val="Arial Narrow"/>
        <family val="2"/>
      </rPr>
      <t>dan mereka cipta permainan baharu atau mengubahsuai kemahiran yang terdapat dalam permainan tradisional Gelap Cerah dan Aci Sep.
Boleh berkomunikasi dalam pelbagai cara semasa melakukan aktiviti gimnastik asas, pergerakan berirama, permainan berdasarkan kategori, pertandingan mini olahraga, dan rekreasi dan kesenggangan.</t>
    </r>
  </si>
  <si>
    <r>
      <t xml:space="preserve">Boleh menyenaraikan dan menggunakan kemahiran lokomotor, bukan lokomotor dan konsep pergerakan semasa mereka cipta pergerakan kreatif dengan menggunakan prop berdasarkan tema yang dipilih serta melakukan langkah tarian Zapin dan tarian Ngajat mengikut muzik.
Murid boleh mengaplikasikan pengetahuan berkaitan prinsip mekanik yang dikenal pasti semasa melakukan kemahiran asas gimnastrada; kemahiran asas permainan bola keranjang, hoki, pingpong, tenis dan sofbol; serta lari berpagar, lompat kijang dan lempar cakera.
Boleh mentafsir kad arahan dan mengaplikasikan kemahiran menggunakan kompas untuk menentukan bearing dan arah laluan; mengaplikasikan strategi menyerang dan bertahan yang sesuai dalam situasi permainan </t>
    </r>
    <r>
      <rPr>
        <i/>
        <sz val="12"/>
        <color theme="1"/>
        <rFont val="Arial Narrow"/>
        <family val="2"/>
      </rPr>
      <t>dodgeball</t>
    </r>
    <r>
      <rPr>
        <sz val="12"/>
        <color theme="1"/>
        <rFont val="Arial Narrow"/>
        <family val="2"/>
      </rPr>
      <t>; dan bermain permainan tradisional Gelap Cerah dan Aci Sep dalam kumpulan kecil dengan mengikut peraturan permainan.
Murid boleh mengaplikasikan KNL untuk diri sendiri semasa melakukan senaman kapasiti aerobik; menerangkan kesan senaman kelenturan yang dipilih ke atas otot dan sendi semasa melakukan senaman kelenturan; mengaplikasikan prinsip FITT semasa melakukan senaman meningkatkan daya tahan otot dan kekuatan otot; dan mengaplikasikan rumus atau perisian untuk mendapatkan peratus lemak badan sendiri berdasarkan ukuran lipatan kulit.
Murid berupaya mengaplikasi kemahiran kecekapan psikososial dalam mengurus kesihatan dan keselamatan diri.</t>
    </r>
  </si>
  <si>
    <r>
      <t xml:space="preserve">Murid boleh mempersembahkan pergerakan kreatif yang direka cipta dengan menggunakan prop mengikut muzik yang didengar serta langkah tarian Zapin dan tarian Ngajat secara berkumpulan dan seragam mengikut muzik yang didengar.
Murid boleh melakukan kemahiran asas gimnastrada; kemahiran asas permainan bola keranjang, hoki, pingpong, tenis dan sofbol; lari berpagar, lompat kijang dan lempar cakera dengan lakuan yang betul berdasarkan aplikasi prinsip mekanik dan konsep pergerakan yang dikenal pasti.
Murid boleh melakukan aktiviti pandu arah dan menyelesaikan tugasan pada setiap </t>
    </r>
    <r>
      <rPr>
        <i/>
        <sz val="12"/>
        <color indexed="8"/>
        <rFont val="Arial Narrow"/>
        <family val="2"/>
      </rPr>
      <t xml:space="preserve">check point </t>
    </r>
    <r>
      <rPr>
        <sz val="12"/>
        <color indexed="8"/>
        <rFont val="Arial Narrow"/>
        <family val="2"/>
      </rPr>
      <t xml:space="preserve">serta melakar dan menerangkan laluan pandu arah kumpulan masing-masing; mengaplikasikan strategi menyerang dan bertahan yang sesuai semasa bermain </t>
    </r>
    <r>
      <rPr>
        <i/>
        <sz val="12"/>
        <color indexed="8"/>
        <rFont val="Arial Narrow"/>
        <family val="2"/>
      </rPr>
      <t>dodgeball</t>
    </r>
    <r>
      <rPr>
        <sz val="12"/>
        <color indexed="8"/>
        <rFont val="Arial Narrow"/>
        <family val="2"/>
      </rPr>
      <t xml:space="preserve">; dan mengaplikasikan strategi melepasi halangan dan mematikan pihak lawan semasa permainan tradisional Gelap Cerah dan Aci Sep dalam kumpulan kecil dengan mengikut peraturan permainan.
Murid boleh mengaplikasikan senaman kapasiti aerobik berdasarkan KNL yang disasarkan secara tekal; mengaplikasikan dan menjelaskan pemboleh ubah latihan yang melibatkan jangka masa, bilangan ulangan dan bebanan semasa melakukan senaman meningkatkan daya tahan otot dan kekuatan otot; menyenarai dan mengaplikasikan kaedah pengukuran lemak badan yang lain daripada ukuran lipatan kulit berdasarkan pencarian maklumat; membandingkan peratus lemak badan sendiri dengan julat peratus lemak badan yang ideal; dan mengaplikasikan pengetahuan berkaitan prosedur yang betul semasa mengukur tahap kecergasan fizikal menggunakan ujian SEGAK.
</t>
    </r>
    <r>
      <rPr>
        <sz val="12"/>
        <rFont val="Arial Narrow"/>
        <family val="2"/>
      </rPr>
      <t>Murid berupaya menganalisis maklumat, produk dan perkhidmatan kesihatan bagi meningkatkan pengurusan penjagaan diri, kesihatan dan keselamatan diri.</t>
    </r>
  </si>
  <si>
    <r>
      <t xml:space="preserve">Boleh memberi justifikasi persembahan gimnastrada dan pergerakan kreatif yang direka cipta, persembahan pergerakan tarian yang diimprovisasi daripada langkah tarian Zapin dan Ngajat serta mencadangkan penambahbaikan. 
Boleh membuat refleksi pengguasaan kemahiran lari berpagar, lompat kijang dan lempar cakera dalam pertandingan mini olahraga dan membuat penambahbaikan untuk meningkatkan prestasi. 
Boleh membuat justifikasi kad arahan baharu dalam pandu arah, reka cipta permainan baharu berdasarkan permainan </t>
    </r>
    <r>
      <rPr>
        <i/>
        <sz val="12"/>
        <color theme="1"/>
        <rFont val="Arial Narrow"/>
        <family val="2"/>
      </rPr>
      <t>dodgeball</t>
    </r>
    <r>
      <rPr>
        <sz val="12"/>
        <color theme="1"/>
        <rFont val="Arial Narrow"/>
        <family val="2"/>
      </rPr>
      <t xml:space="preserve"> dan permainan tradisional Gelap Cerah dan Aci Sep serta membuat penambahbaikan.
Murid boleh memberi justifikasi aktiviti, jangka masa dan KNL yang sesuai untuk meningkatkan kapasiti aerobik diri sendiri dan senaman regangan yang dipilih serta mempraktikkan senaman tersebut ke arah gaya hidup sihat.
Murid boleh menganalisis keputusan ujian SEGAK dan menjustifikasikan tindakan susulan berdasarkan keputusan ujian SEGAK untuk meningkatkan kecergasan fizikal.
Boleh membentuk kumpulan dan bekerjasama dalam kumpulan semasa melakukan aktiviti gimnastik asas, pergerakan berirama, permainan berdasarkan kategori, olahraga asas, dan rekreasi dan kesenggangan serta aktiviti kecergasan fizikal berdasarkan kesihatan.
Boleh melakukan aktiviti gimnastik asas, pergerakan berirama, permainan berdasarkan kategori, olahraga asas, dan rekreasi dan kesenggangan sebagai aktiviti meningkatkan kecergasan fizikal dalam amalan gaya hidup sihat.
Murid berupaya menyampaikan maklumat berkaitan kesihatan dan keselamatan diri kepada ahli keluarga, rakan sebaya dan masyarakat dalam meningkatkan literasi kesihatan, kesejahteraan hidup serta jangka hayat panjang dan berkualiti.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</si>
</sst>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0"/>
    <numFmt numFmtId="165" formatCode="[$-43E]dd\ mmmm\ yyyy;@"/>
  </numFmts>
  <fonts count="47">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sz val="11"/>
      <color theme="1"/>
      <name val="Calibri"/>
      <family val="2"/>
    </font>
    <font>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b/>
      <sz val="14"/>
      <color indexed="81"/>
      <name val="Tahoma"/>
      <family val="2"/>
    </font>
    <font>
      <i/>
      <sz val="12"/>
      <color indexed="8"/>
      <name val="Arial Narrow"/>
      <family val="2"/>
    </font>
    <font>
      <sz val="12"/>
      <color theme="1"/>
      <name val="Arial Narrow"/>
      <family val="2"/>
    </font>
    <font>
      <sz val="12"/>
      <color rgb="FFFF0000"/>
      <name val="Arial Narrow"/>
      <family val="2"/>
    </font>
    <font>
      <b/>
      <sz val="11"/>
      <name val="Calibri"/>
      <family val="2"/>
    </font>
    <font>
      <b/>
      <sz val="11"/>
      <color theme="1"/>
      <name val="Arial Narrow"/>
      <family val="2"/>
    </font>
    <font>
      <sz val="11"/>
      <name val="Calibri"/>
      <family val="2"/>
    </font>
    <font>
      <b/>
      <i/>
      <sz val="11"/>
      <name val="Calibri"/>
      <family val="2"/>
    </font>
    <font>
      <i/>
      <sz val="12"/>
      <color theme="1"/>
      <name val="Arial Narrow"/>
      <family val="2"/>
    </font>
    <font>
      <i/>
      <sz val="12"/>
      <name val="Arial Narrow"/>
      <family val="2"/>
    </font>
    <font>
      <i/>
      <sz val="9"/>
      <color indexed="81"/>
      <name val="Tahoma"/>
      <family val="2"/>
    </font>
  </fonts>
  <fills count="20">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indexed="60"/>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8"/>
      </right>
      <top style="thin">
        <color indexed="8"/>
      </top>
      <bottom style="thin">
        <color indexed="64"/>
      </bottom>
      <diagonal/>
    </border>
  </borders>
  <cellStyleXfs count="1">
    <xf numFmtId="0" fontId="0" fillId="0" borderId="0">
      <alignment vertical="center"/>
    </xf>
  </cellStyleXfs>
  <cellXfs count="258">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8"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vertical="center"/>
    </xf>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 fillId="2" borderId="0" xfId="0" applyFont="1" applyFill="1" applyBorder="1" applyAlignment="1">
      <alignment horizontal="center"/>
    </xf>
    <xf numFmtId="0" fontId="11" fillId="2" borderId="0" xfId="0" applyFont="1" applyFill="1" applyBorder="1" applyAlignment="1">
      <alignment horizont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4" fillId="5" borderId="0" xfId="0" applyFont="1" applyFill="1" applyBorder="1" applyAlignment="1">
      <alignment horizontal="center" vertical="center"/>
    </xf>
    <xf numFmtId="0" fontId="15" fillId="5" borderId="0" xfId="0" applyFont="1" applyFill="1" applyBorder="1" applyAlignment="1">
      <alignment horizontal="center" vertical="center"/>
    </xf>
    <xf numFmtId="0" fontId="1" fillId="8" borderId="0" xfId="0" applyFont="1" applyFill="1" applyAlignment="1">
      <alignment horizontal="center" vertical="center"/>
    </xf>
    <xf numFmtId="0" fontId="18"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1" fillId="9" borderId="9" xfId="0" applyFont="1" applyFill="1" applyBorder="1" applyAlignment="1">
      <alignment horizontal="center" vertical="center" wrapText="1"/>
    </xf>
    <xf numFmtId="0" fontId="22" fillId="2" borderId="1" xfId="0" applyFont="1" applyFill="1" applyBorder="1" applyAlignment="1">
      <alignment horizontal="center" vertical="center"/>
    </xf>
    <xf numFmtId="0" fontId="21" fillId="2" borderId="1" xfId="0" applyFont="1" applyFill="1" applyBorder="1" applyAlignment="1" applyProtection="1">
      <alignment horizontal="left" vertical="center" wrapText="1" indent="1"/>
      <protection hidden="1"/>
    </xf>
    <xf numFmtId="0" fontId="20"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0"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1" fillId="2" borderId="0" xfId="0" applyFont="1" applyFill="1" applyBorder="1" applyAlignment="1">
      <alignment horizontal="center" vertical="center" wrapText="1"/>
    </xf>
    <xf numFmtId="0" fontId="22" fillId="2" borderId="0" xfId="0" applyFont="1" applyFill="1" applyBorder="1" applyAlignment="1">
      <alignment horizontal="center" vertical="center"/>
    </xf>
    <xf numFmtId="0" fontId="21"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21" fillId="0" borderId="0" xfId="0" applyFont="1" applyFill="1" applyBorder="1" applyAlignment="1" applyProtection="1">
      <alignment vertical="center" wrapText="1"/>
      <protection hidden="1"/>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8" borderId="0" xfId="0" applyFont="1" applyFill="1" applyAlignment="1"/>
    <xf numFmtId="0" fontId="1" fillId="8"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3" fillId="4" borderId="0" xfId="0" applyFont="1" applyFill="1" applyAlignment="1"/>
    <xf numFmtId="0" fontId="21" fillId="0" borderId="0" xfId="0" applyFont="1" applyAlignment="1">
      <alignment vertical="center"/>
    </xf>
    <xf numFmtId="0" fontId="21" fillId="0" borderId="0" xfId="0" applyFont="1" applyAlignment="1"/>
    <xf numFmtId="0" fontId="21" fillId="0" borderId="0" xfId="0" applyFont="1" applyAlignment="1">
      <alignment horizontal="center"/>
    </xf>
    <xf numFmtId="0" fontId="23" fillId="5" borderId="0" xfId="0" applyFont="1" applyFill="1" applyAlignment="1"/>
    <xf numFmtId="0" fontId="24" fillId="5" borderId="0" xfId="0" applyFont="1" applyFill="1" applyAlignment="1" applyProtection="1">
      <protection locked="0"/>
    </xf>
    <xf numFmtId="0" fontId="25" fillId="5" borderId="0" xfId="0" applyFont="1" applyFill="1" applyAlignment="1">
      <alignment horizontal="right" vertical="center"/>
    </xf>
    <xf numFmtId="0" fontId="19" fillId="5" borderId="0" xfId="0" applyFont="1" applyFill="1" applyBorder="1" applyAlignment="1" applyProtection="1">
      <alignment vertical="center"/>
      <protection locked="0"/>
    </xf>
    <xf numFmtId="0" fontId="24" fillId="5" borderId="0" xfId="0" applyFont="1" applyFill="1" applyAlignment="1"/>
    <xf numFmtId="0" fontId="21" fillId="2" borderId="0" xfId="0" applyFont="1" applyFill="1" applyAlignment="1"/>
    <xf numFmtId="0" fontId="21" fillId="2" borderId="0" xfId="0" applyFont="1" applyFill="1" applyAlignment="1">
      <alignment horizontal="center"/>
    </xf>
    <xf numFmtId="0" fontId="19" fillId="2" borderId="0" xfId="0" applyFont="1" applyFill="1" applyAlignment="1">
      <alignment horizontal="right" vertical="center"/>
    </xf>
    <xf numFmtId="0" fontId="7" fillId="2" borderId="0" xfId="0" applyFont="1" applyFill="1" applyAlignment="1">
      <alignment vertical="center"/>
    </xf>
    <xf numFmtId="0" fontId="21" fillId="2" borderId="0" xfId="0" applyFont="1" applyFill="1" applyAlignment="1">
      <alignment vertical="center"/>
    </xf>
    <xf numFmtId="0" fontId="21" fillId="2" borderId="0" xfId="0" applyFont="1" applyFill="1" applyAlignment="1">
      <alignment horizontal="center" vertical="center"/>
    </xf>
    <xf numFmtId="0" fontId="19" fillId="2" borderId="0" xfId="0" applyFont="1" applyFill="1" applyAlignment="1">
      <alignment horizontal="center" vertical="center"/>
    </xf>
    <xf numFmtId="0" fontId="24" fillId="2" borderId="13" xfId="0" applyFont="1" applyFill="1" applyBorder="1" applyAlignment="1">
      <alignment vertical="center"/>
    </xf>
    <xf numFmtId="0" fontId="7" fillId="2" borderId="2" xfId="0" applyFont="1" applyFill="1" applyBorder="1" applyAlignment="1">
      <alignment vertical="center"/>
    </xf>
    <xf numFmtId="0" fontId="7" fillId="9" borderId="14" xfId="0" applyFont="1" applyFill="1" applyBorder="1" applyAlignment="1">
      <alignment horizontal="center" vertical="center" wrapText="1"/>
    </xf>
    <xf numFmtId="0" fontId="21" fillId="0" borderId="1" xfId="0" applyFont="1" applyBorder="1" applyAlignment="1" applyProtection="1">
      <alignment horizontal="center" vertical="center"/>
      <protection locked="0"/>
    </xf>
    <xf numFmtId="0" fontId="21" fillId="0" borderId="1" xfId="0" applyFont="1" applyBorder="1" applyAlignment="1" applyProtection="1">
      <alignment vertical="center"/>
      <protection locked="0"/>
    </xf>
    <xf numFmtId="164" fontId="21" fillId="0" borderId="1" xfId="0" applyNumberFormat="1" applyFont="1" applyBorder="1" applyAlignment="1" applyProtection="1">
      <alignment horizontal="center" vertical="center"/>
      <protection locked="0"/>
    </xf>
    <xf numFmtId="0" fontId="24" fillId="2" borderId="8" xfId="0" applyFont="1" applyFill="1" applyBorder="1" applyAlignment="1">
      <alignment vertical="center"/>
    </xf>
    <xf numFmtId="0" fontId="7" fillId="2" borderId="12" xfId="0" applyFont="1" applyFill="1" applyBorder="1" applyAlignment="1">
      <alignment vertical="center"/>
    </xf>
    <xf numFmtId="0" fontId="24" fillId="5" borderId="0" xfId="0" applyFont="1" applyFill="1" applyAlignment="1" applyProtection="1">
      <alignment horizontal="center"/>
      <protection locked="0"/>
    </xf>
    <xf numFmtId="0" fontId="24" fillId="5" borderId="0" xfId="0" applyFont="1" applyFill="1" applyAlignment="1">
      <alignment horizontal="center"/>
    </xf>
    <xf numFmtId="0" fontId="7" fillId="2" borderId="10" xfId="0" applyFont="1" applyFill="1" applyBorder="1" applyAlignment="1">
      <alignment vertical="center"/>
    </xf>
    <xf numFmtId="0" fontId="7" fillId="9" borderId="1"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Border="1" applyAlignment="1">
      <alignment horizontal="center" vertical="center"/>
    </xf>
    <xf numFmtId="2" fontId="21" fillId="0" borderId="0" xfId="0" applyNumberFormat="1" applyFont="1" applyAlignment="1">
      <alignment vertical="center"/>
    </xf>
    <xf numFmtId="0" fontId="21" fillId="0" borderId="0" xfId="0" applyFont="1" applyBorder="1" applyAlignment="1">
      <alignment vertical="center"/>
    </xf>
    <xf numFmtId="0" fontId="21" fillId="4" borderId="7" xfId="0" applyFont="1" applyFill="1" applyBorder="1" applyAlignment="1"/>
    <xf numFmtId="0" fontId="21" fillId="4" borderId="13" xfId="0" applyFont="1" applyFill="1" applyBorder="1" applyAlignment="1"/>
    <xf numFmtId="0" fontId="21" fillId="4" borderId="13" xfId="0" applyFont="1" applyFill="1" applyBorder="1" applyAlignment="1">
      <alignment horizontal="center"/>
    </xf>
    <xf numFmtId="0" fontId="21" fillId="4" borderId="6" xfId="0" applyFont="1" applyFill="1" applyBorder="1" applyAlignment="1"/>
    <xf numFmtId="0" fontId="21" fillId="4" borderId="0" xfId="0" applyFont="1" applyFill="1" applyBorder="1" applyAlignment="1"/>
    <xf numFmtId="0" fontId="21" fillId="4" borderId="0" xfId="0" applyFont="1" applyFill="1" applyBorder="1" applyAlignment="1">
      <alignment horizontal="center"/>
    </xf>
    <xf numFmtId="0" fontId="21" fillId="4" borderId="0" xfId="0" applyFont="1" applyFill="1" applyBorder="1" applyAlignment="1" applyProtection="1">
      <alignment horizontal="center"/>
      <protection locked="0"/>
    </xf>
    <xf numFmtId="0" fontId="21" fillId="0" borderId="6" xfId="0" applyFont="1" applyBorder="1" applyAlignment="1"/>
    <xf numFmtId="0" fontId="22" fillId="0" borderId="0" xfId="0" applyFont="1" applyFill="1" applyBorder="1" applyAlignment="1" applyProtection="1">
      <protection locked="0"/>
    </xf>
    <xf numFmtId="0" fontId="22" fillId="0" borderId="0" xfId="0" applyFont="1" applyFill="1" applyBorder="1" applyAlignment="1" applyProtection="1">
      <alignment horizontal="center"/>
      <protection locked="0"/>
    </xf>
    <xf numFmtId="0" fontId="21" fillId="4" borderId="0" xfId="0" applyFont="1" applyFill="1" applyBorder="1" applyAlignment="1" applyProtection="1">
      <protection locked="0"/>
    </xf>
    <xf numFmtId="0" fontId="21" fillId="4" borderId="11" xfId="0" applyFont="1" applyFill="1" applyBorder="1" applyAlignment="1"/>
    <xf numFmtId="0" fontId="21" fillId="4" borderId="2" xfId="0" applyFont="1" applyFill="1" applyBorder="1" applyAlignment="1"/>
    <xf numFmtId="0" fontId="21" fillId="4" borderId="2" xfId="0" applyFont="1" applyFill="1" applyBorder="1" applyAlignment="1">
      <alignment horizontal="center"/>
    </xf>
    <xf numFmtId="0" fontId="21" fillId="4" borderId="8" xfId="0" applyFont="1" applyFill="1" applyBorder="1" applyAlignment="1">
      <alignment horizontal="center"/>
    </xf>
    <xf numFmtId="0" fontId="21" fillId="0" borderId="0" xfId="0" applyFont="1" applyBorder="1" applyAlignment="1"/>
    <xf numFmtId="0" fontId="21" fillId="4" borderId="10" xfId="0" applyFont="1" applyFill="1" applyBorder="1" applyAlignment="1">
      <alignment horizontal="center"/>
    </xf>
    <xf numFmtId="0" fontId="21" fillId="4" borderId="12" xfId="0" applyFont="1" applyFill="1" applyBorder="1" applyAlignment="1">
      <alignment horizontal="center"/>
    </xf>
    <xf numFmtId="0" fontId="6" fillId="11" borderId="0" xfId="0" applyFont="1" applyFill="1" applyBorder="1" applyAlignment="1">
      <alignment horizontal="left"/>
    </xf>
    <xf numFmtId="0" fontId="8" fillId="11" borderId="0" xfId="0" applyFont="1" applyFill="1" applyBorder="1" applyAlignment="1"/>
    <xf numFmtId="0" fontId="5" fillId="11" borderId="0" xfId="0" applyFont="1" applyFill="1" applyBorder="1" applyAlignment="1">
      <alignment horizontal="center"/>
    </xf>
    <xf numFmtId="0" fontId="7" fillId="2" borderId="0" xfId="0" applyFont="1" applyFill="1" applyAlignment="1" applyProtection="1">
      <alignment vertical="center"/>
      <protection locked="0"/>
    </xf>
    <xf numFmtId="0" fontId="28" fillId="0" borderId="0" xfId="0" applyFont="1" applyAlignment="1"/>
    <xf numFmtId="0" fontId="29" fillId="13" borderId="0" xfId="0" applyFont="1" applyFill="1" applyAlignment="1"/>
    <xf numFmtId="0" fontId="27" fillId="13" borderId="0" xfId="0" applyFont="1" applyFill="1" applyAlignment="1"/>
    <xf numFmtId="0" fontId="31" fillId="14" borderId="0" xfId="0" applyFont="1" applyFill="1" applyAlignment="1"/>
    <xf numFmtId="0" fontId="30" fillId="14" borderId="0" xfId="0" applyFont="1" applyFill="1" applyAlignment="1">
      <alignment vertical="center"/>
    </xf>
    <xf numFmtId="0" fontId="0" fillId="0" borderId="0" xfId="0" applyBorder="1" applyAlignment="1"/>
    <xf numFmtId="0" fontId="21" fillId="4" borderId="0" xfId="0" applyFont="1" applyFill="1" applyBorder="1" applyAlignment="1" applyProtection="1"/>
    <xf numFmtId="0" fontId="21" fillId="0" borderId="0" xfId="0" applyFont="1" applyAlignment="1" applyProtection="1">
      <alignment vertical="center"/>
      <protection locked="0"/>
    </xf>
    <xf numFmtId="0" fontId="32" fillId="2" borderId="0" xfId="0" applyFont="1" applyFill="1" applyAlignment="1">
      <alignment horizontal="left" vertical="center"/>
    </xf>
    <xf numFmtId="0" fontId="5" fillId="2" borderId="0" xfId="0" applyFont="1" applyFill="1" applyAlignment="1">
      <alignment horizontal="right" vertical="center"/>
    </xf>
    <xf numFmtId="0" fontId="6" fillId="2" borderId="0" xfId="0" applyFont="1" applyFill="1" applyBorder="1" applyAlignment="1">
      <alignment horizontal="left"/>
    </xf>
    <xf numFmtId="0" fontId="5" fillId="2" borderId="0" xfId="0" applyFont="1" applyFill="1" applyBorder="1" applyAlignment="1">
      <alignment horizontal="center"/>
    </xf>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8" fillId="2" borderId="0" xfId="0" applyFont="1" applyFill="1" applyBorder="1" applyAlignment="1"/>
    <xf numFmtId="0" fontId="23" fillId="4" borderId="0" xfId="0" applyFont="1" applyFill="1" applyAlignment="1"/>
    <xf numFmtId="0" fontId="21" fillId="0" borderId="0" xfId="0" applyFont="1" applyAlignment="1">
      <alignment vertical="center"/>
    </xf>
    <xf numFmtId="0" fontId="21" fillId="0" borderId="0" xfId="0" applyFont="1" applyAlignment="1"/>
    <xf numFmtId="0" fontId="21" fillId="2" borderId="0" xfId="0" applyFont="1" applyFill="1" applyAlignment="1"/>
    <xf numFmtId="0" fontId="21" fillId="0" borderId="1" xfId="0" applyFont="1" applyBorder="1" applyAlignment="1" applyProtection="1">
      <alignment horizontal="center" vertical="center"/>
      <protection locked="0"/>
    </xf>
    <xf numFmtId="0" fontId="7" fillId="9" borderId="12"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24" fillId="6" borderId="17" xfId="0" applyFont="1" applyFill="1" applyBorder="1" applyAlignment="1">
      <alignment horizontal="left" vertical="center" wrapText="1" indent="1"/>
    </xf>
    <xf numFmtId="0" fontId="21" fillId="5" borderId="17" xfId="0" applyFont="1" applyFill="1" applyBorder="1" applyAlignment="1">
      <alignment horizontal="center" vertical="center"/>
    </xf>
    <xf numFmtId="0" fontId="21" fillId="0" borderId="17" xfId="0" applyFont="1" applyBorder="1" applyAlignment="1">
      <alignment horizontal="left" vertical="center" wrapText="1" indent="1"/>
    </xf>
    <xf numFmtId="0" fontId="39" fillId="4" borderId="0" xfId="0" applyFont="1" applyFill="1" applyAlignment="1">
      <alignment vertical="center"/>
    </xf>
    <xf numFmtId="0" fontId="39" fillId="4" borderId="0" xfId="0" applyFont="1" applyFill="1" applyAlignment="1">
      <alignment horizontal="left" vertical="center" wrapText="1" indent="1"/>
    </xf>
    <xf numFmtId="0" fontId="24" fillId="6" borderId="1" xfId="0" applyFont="1" applyFill="1" applyBorder="1" applyAlignment="1">
      <alignment horizontal="center" vertical="center" wrapText="1"/>
    </xf>
    <xf numFmtId="0" fontId="21" fillId="5" borderId="1" xfId="0" applyFont="1" applyFill="1" applyBorder="1" applyAlignment="1">
      <alignment horizontal="center" vertical="center"/>
    </xf>
    <xf numFmtId="0" fontId="21" fillId="0" borderId="1" xfId="0" applyFont="1" applyBorder="1" applyAlignment="1">
      <alignment horizontal="left" vertical="center" wrapText="1" indent="1"/>
    </xf>
    <xf numFmtId="0" fontId="21" fillId="0" borderId="0" xfId="0" applyFont="1" applyAlignment="1">
      <alignment horizontal="left" vertical="center" wrapText="1" indent="1"/>
    </xf>
    <xf numFmtId="0" fontId="21" fillId="5" borderId="14" xfId="0" applyFont="1" applyFill="1" applyBorder="1" applyAlignment="1">
      <alignment horizontal="center" vertical="center"/>
    </xf>
    <xf numFmtId="0" fontId="21" fillId="0" borderId="14" xfId="0" applyFont="1" applyBorder="1" applyAlignment="1">
      <alignment horizontal="left" vertical="center" wrapText="1" indent="1"/>
    </xf>
    <xf numFmtId="0" fontId="24" fillId="6" borderId="3"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38" fillId="0" borderId="17" xfId="0" applyFont="1" applyBorder="1" applyAlignment="1">
      <alignment horizontal="left" vertical="center"/>
    </xf>
    <xf numFmtId="0" fontId="38" fillId="0" borderId="17" xfId="0" applyFont="1" applyBorder="1" applyAlignment="1">
      <alignment horizontal="left" wrapText="1"/>
    </xf>
    <xf numFmtId="0" fontId="21" fillId="5" borderId="18" xfId="0" applyFont="1" applyFill="1" applyBorder="1" applyAlignment="1">
      <alignment horizontal="center" vertical="center"/>
    </xf>
    <xf numFmtId="0" fontId="21" fillId="0" borderId="18" xfId="0" applyFont="1" applyBorder="1" applyAlignment="1">
      <alignment horizontal="left" vertical="center" wrapText="1" indent="1"/>
    </xf>
    <xf numFmtId="0" fontId="8" fillId="17" borderId="17" xfId="0" applyFont="1" applyFill="1" applyBorder="1" applyAlignment="1">
      <alignment horizontal="center" vertical="center" wrapText="1"/>
    </xf>
    <xf numFmtId="0" fontId="8" fillId="18" borderId="17" xfId="0" applyFont="1" applyFill="1" applyBorder="1" applyAlignment="1">
      <alignment horizontal="center" vertical="center" wrapText="1"/>
    </xf>
    <xf numFmtId="0" fontId="8" fillId="17" borderId="16" xfId="0" applyFont="1" applyFill="1" applyBorder="1" applyAlignment="1">
      <alignment horizontal="center" vertical="center" wrapText="1"/>
    </xf>
    <xf numFmtId="0" fontId="8" fillId="15" borderId="19" xfId="0" applyFont="1" applyFill="1" applyBorder="1" applyAlignment="1">
      <alignment horizontal="center" vertical="center" wrapText="1"/>
    </xf>
    <xf numFmtId="0" fontId="8" fillId="16" borderId="20" xfId="0" applyFont="1" applyFill="1" applyBorder="1" applyAlignment="1">
      <alignment horizontal="center" vertical="center" wrapText="1"/>
    </xf>
    <xf numFmtId="0" fontId="40" fillId="13" borderId="0" xfId="0" applyFont="1" applyFill="1" applyAlignment="1">
      <alignment horizontal="right" vertical="center"/>
    </xf>
    <xf numFmtId="0" fontId="7" fillId="5" borderId="0" xfId="0" applyFont="1" applyFill="1" applyBorder="1" applyAlignment="1">
      <alignment horizontal="left" vertical="center" indent="1"/>
    </xf>
    <xf numFmtId="0" fontId="38" fillId="0" borderId="17" xfId="0" applyFont="1" applyBorder="1" applyAlignment="1">
      <alignment horizontal="left" vertical="center" wrapText="1" indent="1"/>
    </xf>
    <xf numFmtId="0" fontId="41" fillId="0" borderId="0" xfId="0" applyFont="1" applyBorder="1" applyAlignment="1" applyProtection="1">
      <alignment horizontal="center"/>
      <protection locked="0"/>
    </xf>
    <xf numFmtId="165" fontId="19"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21" fillId="5" borderId="21" xfId="0" applyFont="1" applyFill="1" applyBorder="1" applyAlignment="1">
      <alignment horizontal="center" vertical="center"/>
    </xf>
    <xf numFmtId="0" fontId="2" fillId="5" borderId="0" xfId="0" applyFont="1" applyFill="1" applyAlignment="1">
      <alignment vertical="center"/>
    </xf>
    <xf numFmtId="0" fontId="21" fillId="5" borderId="0" xfId="0" applyFont="1" applyFill="1" applyAlignment="1">
      <alignment horizontal="right" vertical="center"/>
    </xf>
    <xf numFmtId="0" fontId="21" fillId="5" borderId="0" xfId="0" applyFont="1" applyFill="1" applyAlignment="1">
      <alignment horizontal="left" vertical="center"/>
    </xf>
    <xf numFmtId="0" fontId="42" fillId="0" borderId="0" xfId="0" applyFont="1" applyAlignment="1"/>
    <xf numFmtId="0" fontId="40" fillId="0" borderId="0" xfId="0" applyFont="1" applyAlignment="1"/>
    <xf numFmtId="0" fontId="42" fillId="0" borderId="0" xfId="0" applyFont="1" applyFill="1" applyBorder="1" applyAlignment="1"/>
    <xf numFmtId="0" fontId="42" fillId="0" borderId="0" xfId="0" applyFont="1" applyBorder="1" applyAlignment="1"/>
    <xf numFmtId="0" fontId="40" fillId="12" borderId="0" xfId="0" applyFont="1" applyFill="1" applyAlignment="1">
      <alignment horizontal="center"/>
    </xf>
    <xf numFmtId="0" fontId="40" fillId="12" borderId="0" xfId="0" applyFont="1" applyFill="1" applyBorder="1" applyAlignment="1"/>
    <xf numFmtId="0" fontId="42" fillId="12" borderId="0" xfId="0" applyFont="1" applyFill="1" applyBorder="1" applyAlignment="1"/>
    <xf numFmtId="0" fontId="40" fillId="12" borderId="0" xfId="0" applyFont="1" applyFill="1" applyAlignment="1"/>
    <xf numFmtId="0" fontId="42" fillId="12" borderId="0" xfId="0" applyFont="1" applyFill="1" applyAlignment="1"/>
    <xf numFmtId="0" fontId="42" fillId="0" borderId="0" xfId="0" applyFont="1" applyAlignment="1">
      <alignment horizontal="center" vertical="top"/>
    </xf>
    <xf numFmtId="0" fontId="22" fillId="0" borderId="0" xfId="0" applyFont="1" applyFill="1" applyBorder="1" applyAlignment="1" applyProtection="1">
      <alignment horizontal="center" vertical="center"/>
      <protection locked="0"/>
    </xf>
    <xf numFmtId="0" fontId="42" fillId="0" borderId="0" xfId="0" applyFont="1" applyFill="1" applyBorder="1" applyAlignment="1">
      <alignment horizontal="center" vertical="top"/>
    </xf>
    <xf numFmtId="0" fontId="22" fillId="4" borderId="0" xfId="0" applyFont="1" applyFill="1" applyBorder="1" applyAlignment="1"/>
    <xf numFmtId="0" fontId="7" fillId="5" borderId="0" xfId="0" applyFont="1" applyFill="1" applyBorder="1" applyAlignment="1">
      <alignment horizontal="left" vertical="center" wrapText="1" indent="1"/>
    </xf>
    <xf numFmtId="0" fontId="21" fillId="0" borderId="0" xfId="0" applyFont="1" applyAlignment="1">
      <alignment vertical="top"/>
    </xf>
    <xf numFmtId="0" fontId="24" fillId="6" borderId="3" xfId="0" applyFont="1" applyFill="1" applyBorder="1" applyAlignment="1">
      <alignment horizontal="left" vertical="center" wrapText="1" indent="1"/>
    </xf>
    <xf numFmtId="0" fontId="24" fillId="6" borderId="1" xfId="0" applyFont="1" applyFill="1" applyBorder="1" applyAlignment="1">
      <alignment horizontal="center" vertical="center"/>
    </xf>
    <xf numFmtId="0" fontId="24" fillId="19" borderId="1" xfId="0" applyFont="1" applyFill="1" applyBorder="1" applyAlignment="1">
      <alignment horizontal="left" vertical="center" wrapText="1"/>
    </xf>
    <xf numFmtId="0" fontId="19" fillId="0" borderId="1" xfId="0" applyFont="1" applyBorder="1" applyAlignment="1">
      <alignment horizontal="left" vertical="center" wrapText="1" indent="1"/>
    </xf>
    <xf numFmtId="0" fontId="19" fillId="0" borderId="21" xfId="0" applyFont="1" applyBorder="1" applyAlignment="1">
      <alignment horizontal="left" vertical="center" wrapText="1" indent="1"/>
    </xf>
    <xf numFmtId="0" fontId="38" fillId="0" borderId="1" xfId="0" applyFont="1" applyBorder="1" applyAlignment="1">
      <alignment horizontal="left" vertical="center" wrapText="1" indent="1"/>
    </xf>
    <xf numFmtId="0" fontId="38" fillId="0" borderId="14" xfId="0" applyFont="1" applyBorder="1" applyAlignment="1">
      <alignment horizontal="left" vertical="center" wrapText="1" indent="1"/>
    </xf>
    <xf numFmtId="0" fontId="42" fillId="0" borderId="0" xfId="0" applyFont="1" applyBorder="1" applyAlignment="1">
      <alignment horizontal="justify" vertical="top" wrapText="1"/>
    </xf>
    <xf numFmtId="0" fontId="42" fillId="0" borderId="0" xfId="0" applyFont="1" applyAlignment="1">
      <alignment horizontal="justify" vertical="justify" wrapText="1"/>
    </xf>
    <xf numFmtId="0" fontId="21" fillId="4" borderId="0" xfId="0" applyFont="1" applyFill="1" applyBorder="1" applyAlignment="1" applyProtection="1">
      <alignment horizontal="center"/>
      <protection locked="0"/>
    </xf>
    <xf numFmtId="0" fontId="24" fillId="10" borderId="1" xfId="0" applyFont="1" applyFill="1" applyBorder="1" applyAlignment="1">
      <alignment horizontal="center" vertical="center"/>
    </xf>
    <xf numFmtId="0" fontId="24" fillId="10" borderId="1" xfId="0" applyFont="1" applyFill="1" applyBorder="1" applyAlignment="1">
      <alignment horizontal="center" vertical="center" wrapText="1"/>
    </xf>
    <xf numFmtId="0" fontId="24" fillId="10" borderId="4" xfId="0" applyFont="1" applyFill="1" applyBorder="1" applyAlignment="1">
      <alignment horizontal="center" vertical="center"/>
    </xf>
    <xf numFmtId="0" fontId="7" fillId="2" borderId="17"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10" borderId="15" xfId="0" applyFont="1" applyFill="1" applyBorder="1" applyAlignment="1">
      <alignment horizontal="center" vertical="center" wrapText="1"/>
    </xf>
    <xf numFmtId="0" fontId="12" fillId="10" borderId="14" xfId="0" applyFont="1" applyFill="1" applyBorder="1" applyAlignment="1">
      <alignment horizontal="center" vertical="center" wrapText="1"/>
    </xf>
    <xf numFmtId="0" fontId="21" fillId="4" borderId="13" xfId="0" applyFont="1" applyFill="1" applyBorder="1" applyAlignment="1">
      <alignment horizontal="center"/>
    </xf>
    <xf numFmtId="0" fontId="21" fillId="2" borderId="0" xfId="0" applyFont="1" applyFill="1" applyAlignment="1">
      <alignment horizontal="left" vertical="top" wrapText="1"/>
    </xf>
    <xf numFmtId="0" fontId="21" fillId="2" borderId="2" xfId="0" applyFont="1" applyFill="1" applyBorder="1" applyAlignment="1">
      <alignment horizontal="left" vertical="top" wrapText="1"/>
    </xf>
    <xf numFmtId="0" fontId="22" fillId="0" borderId="9" xfId="0" applyFont="1" applyFill="1" applyBorder="1" applyAlignment="1" applyProtection="1">
      <alignment horizontal="center" vertical="center"/>
      <protection locked="0"/>
    </xf>
    <xf numFmtId="0" fontId="6" fillId="5" borderId="0" xfId="0" applyFont="1" applyFill="1" applyBorder="1" applyAlignment="1">
      <alignment horizontal="center" vertical="center"/>
    </xf>
    <xf numFmtId="165" fontId="16" fillId="5" borderId="0" xfId="0" applyNumberFormat="1" applyFont="1" applyFill="1" applyBorder="1" applyAlignment="1">
      <alignment horizontal="center" vertical="center"/>
    </xf>
    <xf numFmtId="0" fontId="8" fillId="5" borderId="11" xfId="0" applyFont="1" applyFill="1" applyBorder="1" applyAlignment="1">
      <alignment horizontal="left"/>
    </xf>
    <xf numFmtId="0" fontId="8" fillId="5" borderId="2" xfId="0" applyFont="1" applyFill="1" applyBorder="1" applyAlignment="1">
      <alignment horizontal="left"/>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6" fillId="2" borderId="0"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7" xfId="0" applyFont="1" applyFill="1" applyBorder="1" applyAlignment="1">
      <alignment horizontal="center" vertical="center" textRotation="90" wrapText="1"/>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19" fillId="2" borderId="4" xfId="0" applyFont="1" applyFill="1" applyBorder="1" applyAlignment="1">
      <alignment horizontal="left" vertical="center" wrapText="1" indent="1"/>
    </xf>
    <xf numFmtId="0" fontId="19"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1" fillId="0" borderId="0" xfId="0" applyFont="1" applyFill="1" applyBorder="1" applyAlignment="1">
      <alignment horizontal="right" vertical="center" wrapText="1"/>
    </xf>
    <xf numFmtId="0" fontId="22" fillId="0" borderId="2" xfId="0" applyFont="1" applyFill="1" applyBorder="1" applyAlignment="1" applyProtection="1">
      <alignment horizontal="left" vertical="center"/>
      <protection locked="0"/>
    </xf>
    <xf numFmtId="0" fontId="17" fillId="8" borderId="0" xfId="0" applyFont="1" applyFill="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8" fillId="5" borderId="6" xfId="0" applyFont="1" applyFill="1" applyBorder="1" applyAlignment="1">
      <alignment horizontal="left"/>
    </xf>
    <xf numFmtId="0" fontId="8" fillId="5" borderId="0" xfId="0" applyFont="1" applyFill="1" applyBorder="1" applyAlignment="1">
      <alignment horizontal="left"/>
    </xf>
    <xf numFmtId="0" fontId="22" fillId="4" borderId="0" xfId="0" applyFont="1" applyFill="1" applyBorder="1" applyAlignment="1"/>
    <xf numFmtId="0" fontId="2" fillId="5" borderId="0" xfId="0" applyFont="1" applyFill="1" applyAlignment="1">
      <alignment horizontal="center" vertical="center"/>
    </xf>
    <xf numFmtId="0" fontId="5"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PELAPORAN'!$K$8:$P$8</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41121664"/>
        <c:axId val="41123200"/>
      </c:barChart>
      <c:catAx>
        <c:axId val="4112166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1123200"/>
        <c:crosses val="autoZero"/>
        <c:auto val="1"/>
        <c:lblAlgn val="ctr"/>
        <c:lblOffset val="100"/>
        <c:tickLblSkip val="1"/>
        <c:tickMarkSkip val="1"/>
        <c:noMultiLvlLbl val="0"/>
      </c:catAx>
      <c:valAx>
        <c:axId val="41123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1121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PELAPORAN'!$C$8:$H$8</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42357120"/>
        <c:axId val="42358656"/>
      </c:barChart>
      <c:catAx>
        <c:axId val="4235712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358656"/>
        <c:crosses val="autoZero"/>
        <c:auto val="1"/>
        <c:lblAlgn val="ctr"/>
        <c:lblOffset val="100"/>
        <c:tickLblSkip val="1"/>
        <c:tickMarkSkip val="1"/>
        <c:noMultiLvlLbl val="0"/>
      </c:catAx>
      <c:valAx>
        <c:axId val="423586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35712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PELAPORAN'!$B$311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PELAPORAN'!$C$311:$H$311</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42383232"/>
        <c:axId val="42384768"/>
      </c:barChart>
      <c:catAx>
        <c:axId val="423832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384768"/>
        <c:crosses val="autoZero"/>
        <c:auto val="1"/>
        <c:lblAlgn val="ctr"/>
        <c:lblOffset val="100"/>
        <c:tickMarkSkip val="1"/>
        <c:noMultiLvlLbl val="0"/>
      </c:catAx>
      <c:valAx>
        <c:axId val="4238476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383232"/>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PELAPORAN'!$K$43:$P$43</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42430464"/>
        <c:axId val="42432000"/>
      </c:barChart>
      <c:catAx>
        <c:axId val="4243046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432000"/>
        <c:crosses val="autoZero"/>
        <c:auto val="1"/>
        <c:lblAlgn val="ctr"/>
        <c:lblOffset val="100"/>
        <c:tickLblSkip val="1"/>
        <c:tickMarkSkip val="1"/>
        <c:noMultiLvlLbl val="0"/>
      </c:catAx>
      <c:valAx>
        <c:axId val="424320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4304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Cache>
                <c:formatCode>General</c:formatCode>
                <c:ptCount val="6"/>
                <c:pt idx="0">
                  <c:v>0</c:v>
                </c:pt>
                <c:pt idx="1">
                  <c:v>0</c:v>
                </c:pt>
                <c:pt idx="2">
                  <c:v>1</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42456576"/>
        <c:axId val="42458112"/>
      </c:barChart>
      <c:catAx>
        <c:axId val="4245657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458112"/>
        <c:crosses val="autoZero"/>
        <c:auto val="1"/>
        <c:lblAlgn val="ctr"/>
        <c:lblOffset val="100"/>
        <c:tickLblSkip val="1"/>
        <c:tickMarkSkip val="1"/>
        <c:noMultiLvlLbl val="0"/>
      </c:catAx>
      <c:valAx>
        <c:axId val="4245811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45657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42572800"/>
        <c:axId val="42578688"/>
      </c:barChart>
      <c:catAx>
        <c:axId val="4257280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578688"/>
        <c:crosses val="autoZero"/>
        <c:auto val="1"/>
        <c:lblAlgn val="ctr"/>
        <c:lblOffset val="100"/>
        <c:tickLblSkip val="1"/>
        <c:tickMarkSkip val="1"/>
        <c:noMultiLvlLbl val="0"/>
      </c:catAx>
      <c:valAx>
        <c:axId val="425786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57280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PELAPORAN'!$J$329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PELAPORAN'!$K$329:$P$329</c:f>
            </c:numRef>
          </c:val>
          <c:extLst>
            <c:ext xmlns:c16="http://schemas.microsoft.com/office/drawing/2014/chart" uri="{C3380CC4-5D6E-409C-BE32-E72D297353CC}">
              <c16:uniqueId val="{00000000-16A1-442F-98FF-6875413ED34D}"/>
            </c:ext>
          </c:extLst>
        </c:ser>
        <c:dLbls>
          <c:showLegendKey val="0"/>
          <c:showVal val="0"/>
          <c:showCatName val="0"/>
          <c:showSerName val="0"/>
          <c:showPercent val="0"/>
          <c:showBubbleSize val="0"/>
        </c:dLbls>
        <c:gapWidth val="150"/>
        <c:axId val="42611456"/>
        <c:axId val="42612992"/>
      </c:barChart>
      <c:catAx>
        <c:axId val="42611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612992"/>
        <c:crosses val="autoZero"/>
        <c:auto val="1"/>
        <c:lblAlgn val="ctr"/>
        <c:lblOffset val="100"/>
        <c:tickMarkSkip val="1"/>
        <c:noMultiLvlLbl val="0"/>
      </c:catAx>
      <c:valAx>
        <c:axId val="42612992"/>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61145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42637952"/>
        <c:axId val="42647936"/>
      </c:barChart>
      <c:catAx>
        <c:axId val="4263795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647936"/>
        <c:crosses val="autoZero"/>
        <c:auto val="1"/>
        <c:lblAlgn val="ctr"/>
        <c:lblOffset val="100"/>
        <c:tickLblSkip val="1"/>
        <c:tickMarkSkip val="1"/>
        <c:noMultiLvlLbl val="0"/>
      </c:catAx>
      <c:valAx>
        <c:axId val="4264793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63795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TP 4</c:v>
                </c:pt>
                <c:pt idx="4">
                  <c:v>TP  5</c:v>
                </c:pt>
                <c:pt idx="5">
                  <c:v>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42701184"/>
        <c:axId val="42702720"/>
      </c:barChart>
      <c:catAx>
        <c:axId val="427011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702720"/>
        <c:crosses val="autoZero"/>
        <c:auto val="1"/>
        <c:lblAlgn val="ctr"/>
        <c:lblOffset val="100"/>
        <c:tickLblSkip val="1"/>
        <c:tickMarkSkip val="1"/>
        <c:noMultiLvlLbl val="0"/>
      </c:catAx>
      <c:valAx>
        <c:axId val="42702720"/>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7011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42719104"/>
        <c:axId val="42720640"/>
      </c:barChart>
      <c:catAx>
        <c:axId val="427191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720640"/>
        <c:crosses val="autoZero"/>
        <c:auto val="1"/>
        <c:lblAlgn val="ctr"/>
        <c:lblOffset val="100"/>
        <c:tickLblSkip val="1"/>
        <c:tickMarkSkip val="1"/>
        <c:noMultiLvlLbl val="0"/>
      </c:catAx>
      <c:valAx>
        <c:axId val="427206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7191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42818944"/>
        <c:axId val="42824832"/>
      </c:barChart>
      <c:catAx>
        <c:axId val="4281894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824832"/>
        <c:crosses val="autoZero"/>
        <c:auto val="1"/>
        <c:lblAlgn val="ctr"/>
        <c:lblOffset val="100"/>
        <c:tickLblSkip val="1"/>
        <c:tickMarkSkip val="1"/>
        <c:noMultiLvlLbl val="0"/>
      </c:catAx>
      <c:valAx>
        <c:axId val="42824832"/>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81894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42151296"/>
        <c:axId val="42153088"/>
      </c:barChart>
      <c:catAx>
        <c:axId val="421512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153088"/>
        <c:crosses val="autoZero"/>
        <c:auto val="1"/>
        <c:lblAlgn val="ctr"/>
        <c:lblOffset val="100"/>
        <c:tickLblSkip val="1"/>
        <c:tickMarkSkip val="1"/>
        <c:noMultiLvlLbl val="0"/>
      </c:catAx>
      <c:valAx>
        <c:axId val="421530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151296"/>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42853888"/>
        <c:axId val="42855424"/>
      </c:barChart>
      <c:catAx>
        <c:axId val="428538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855424"/>
        <c:crosses val="autoZero"/>
        <c:auto val="1"/>
        <c:lblAlgn val="ctr"/>
        <c:lblOffset val="100"/>
        <c:tickLblSkip val="1"/>
        <c:tickMarkSkip val="1"/>
        <c:noMultiLvlLbl val="0"/>
      </c:catAx>
      <c:valAx>
        <c:axId val="42855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8538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42871808"/>
        <c:axId val="42894080"/>
      </c:barChart>
      <c:catAx>
        <c:axId val="42871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894080"/>
        <c:crosses val="autoZero"/>
        <c:auto val="1"/>
        <c:lblAlgn val="ctr"/>
        <c:lblOffset val="100"/>
        <c:tickLblSkip val="1"/>
        <c:tickMarkSkip val="1"/>
        <c:noMultiLvlLbl val="0"/>
      </c:catAx>
      <c:valAx>
        <c:axId val="428940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871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42926848"/>
        <c:axId val="42928384"/>
      </c:barChart>
      <c:catAx>
        <c:axId val="4292684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928384"/>
        <c:crosses val="autoZero"/>
        <c:auto val="1"/>
        <c:lblAlgn val="ctr"/>
        <c:lblOffset val="100"/>
        <c:tickLblSkip val="1"/>
        <c:tickMarkSkip val="1"/>
        <c:noMultiLvlLbl val="0"/>
      </c:catAx>
      <c:valAx>
        <c:axId val="4292838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92684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PELAPORAN'!$K$26:$P$26</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42941056"/>
        <c:axId val="42971520"/>
      </c:barChart>
      <c:catAx>
        <c:axId val="429410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971520"/>
        <c:crosses val="autoZero"/>
        <c:auto val="1"/>
        <c:lblAlgn val="ctr"/>
        <c:lblOffset val="100"/>
        <c:tickLblSkip val="1"/>
        <c:tickMarkSkip val="1"/>
        <c:noMultiLvlLbl val="0"/>
      </c:catAx>
      <c:valAx>
        <c:axId val="4297152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9410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43008000"/>
        <c:axId val="43009536"/>
      </c:barChart>
      <c:catAx>
        <c:axId val="4300800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3009536"/>
        <c:crosses val="autoZero"/>
        <c:auto val="1"/>
        <c:lblAlgn val="ctr"/>
        <c:lblOffset val="100"/>
        <c:tickLblSkip val="1"/>
        <c:tickMarkSkip val="1"/>
        <c:noMultiLvlLbl val="0"/>
      </c:catAx>
      <c:valAx>
        <c:axId val="4300953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300800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43050496"/>
        <c:axId val="43052032"/>
      </c:barChart>
      <c:catAx>
        <c:axId val="4305049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3052032"/>
        <c:crosses val="autoZero"/>
        <c:auto val="1"/>
        <c:lblAlgn val="ctr"/>
        <c:lblOffset val="100"/>
        <c:tickLblSkip val="1"/>
        <c:tickMarkSkip val="1"/>
        <c:noMultiLvlLbl val="0"/>
      </c:catAx>
      <c:valAx>
        <c:axId val="430520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305049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43068416"/>
        <c:axId val="43070208"/>
      </c:barChart>
      <c:catAx>
        <c:axId val="430684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3070208"/>
        <c:crosses val="autoZero"/>
        <c:auto val="1"/>
        <c:lblAlgn val="ctr"/>
        <c:lblOffset val="100"/>
        <c:tickLblSkip val="1"/>
        <c:tickMarkSkip val="1"/>
        <c:noMultiLvlLbl val="0"/>
      </c:catAx>
      <c:valAx>
        <c:axId val="430702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30684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43115264"/>
        <c:axId val="43116800"/>
      </c:barChart>
      <c:catAx>
        <c:axId val="431152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3116800"/>
        <c:crosses val="autoZero"/>
        <c:auto val="1"/>
        <c:lblAlgn val="ctr"/>
        <c:lblOffset val="100"/>
        <c:tickLblSkip val="1"/>
        <c:tickMarkSkip val="1"/>
        <c:noMultiLvlLbl val="0"/>
      </c:catAx>
      <c:valAx>
        <c:axId val="431168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31152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43264256"/>
        <c:axId val="43294720"/>
      </c:barChart>
      <c:catAx>
        <c:axId val="4326425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3294720"/>
        <c:crosses val="autoZero"/>
        <c:auto val="1"/>
        <c:lblAlgn val="ctr"/>
        <c:lblOffset val="100"/>
        <c:tickLblSkip val="1"/>
        <c:tickMarkSkip val="1"/>
        <c:noMultiLvlLbl val="0"/>
      </c:catAx>
      <c:valAx>
        <c:axId val="4329472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32642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43589632"/>
        <c:axId val="43591168"/>
      </c:barChart>
      <c:catAx>
        <c:axId val="43589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3591168"/>
        <c:crosses val="autoZero"/>
        <c:auto val="1"/>
        <c:lblAlgn val="ctr"/>
        <c:lblOffset val="100"/>
        <c:tickLblSkip val="1"/>
        <c:tickMarkSkip val="1"/>
        <c:noMultiLvlLbl val="0"/>
      </c:catAx>
      <c:valAx>
        <c:axId val="4359116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3589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PELAPORAN'!$B$239</c:f>
              <c:strCache>
                <c:ptCount val="1"/>
                <c:pt idx="0">
                  <c:v>BIL. MURID</c:v>
                </c:pt>
              </c:strCache>
            </c:strRef>
          </c:tx>
          <c:spPr>
            <a:solidFill>
              <a:srgbClr val="4F81BD"/>
            </a:solidFill>
            <a:ln w="25400">
              <a:noFill/>
            </a:ln>
          </c:spPr>
          <c:invertIfNegative val="0"/>
          <c:val>
            <c:numRef>
              <c:f>'GRAF PELAPORAN'!$C$239:$H$239</c:f>
            </c:numRef>
          </c:val>
          <c:extLst>
            <c:ext xmlns:c16="http://schemas.microsoft.com/office/drawing/2014/chart" uri="{C3380CC4-5D6E-409C-BE32-E72D297353CC}">
              <c16:uniqueId val="{00000000-BA37-4710-8FA1-64087149FF27}"/>
            </c:ext>
          </c:extLst>
        </c:ser>
        <c:dLbls>
          <c:showLegendKey val="0"/>
          <c:showVal val="0"/>
          <c:showCatName val="0"/>
          <c:showSerName val="0"/>
          <c:showPercent val="0"/>
          <c:showBubbleSize val="0"/>
        </c:dLbls>
        <c:gapWidth val="150"/>
        <c:axId val="42189568"/>
        <c:axId val="42191104"/>
      </c:barChart>
      <c:catAx>
        <c:axId val="42189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191104"/>
        <c:crosses val="autoZero"/>
        <c:auto val="1"/>
        <c:lblAlgn val="ctr"/>
        <c:lblOffset val="100"/>
        <c:tickMarkSkip val="1"/>
        <c:noMultiLvlLbl val="0"/>
      </c:catAx>
      <c:valAx>
        <c:axId val="4219110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189568"/>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43623936"/>
        <c:axId val="43625472"/>
      </c:barChart>
      <c:catAx>
        <c:axId val="436239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3625472"/>
        <c:crosses val="autoZero"/>
        <c:auto val="1"/>
        <c:lblAlgn val="ctr"/>
        <c:lblOffset val="100"/>
        <c:tickLblSkip val="1"/>
        <c:tickMarkSkip val="1"/>
        <c:noMultiLvlLbl val="0"/>
      </c:catAx>
      <c:valAx>
        <c:axId val="436254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36239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PELAPORAN'!$C$26:$H$26</c:f>
              <c:numCache>
                <c:formatCode>General</c:formatCode>
                <c:ptCount val="6"/>
                <c:pt idx="0">
                  <c:v>0</c:v>
                </c:pt>
                <c:pt idx="1">
                  <c:v>0</c:v>
                </c:pt>
                <c:pt idx="2">
                  <c:v>1</c:v>
                </c:pt>
                <c:pt idx="3">
                  <c:v>0</c:v>
                </c:pt>
                <c:pt idx="4">
                  <c:v>0</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43634048"/>
        <c:axId val="43320448"/>
      </c:barChart>
      <c:catAx>
        <c:axId val="4363404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3320448"/>
        <c:crosses val="autoZero"/>
        <c:auto val="1"/>
        <c:lblAlgn val="ctr"/>
        <c:lblOffset val="100"/>
        <c:tickLblSkip val="1"/>
        <c:tickMarkSkip val="1"/>
        <c:noMultiLvlLbl val="0"/>
      </c:catAx>
      <c:valAx>
        <c:axId val="4332044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363404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PELAPORAN'!$J$239</c:f>
              <c:strCache>
                <c:ptCount val="1"/>
                <c:pt idx="0">
                  <c:v>BIL. MURID</c:v>
                </c:pt>
              </c:strCache>
            </c:strRef>
          </c:tx>
          <c:spPr>
            <a:solidFill>
              <a:srgbClr val="4F81BD"/>
            </a:solidFill>
            <a:ln w="25400">
              <a:noFill/>
            </a:ln>
          </c:spPr>
          <c:invertIfNegative val="0"/>
          <c:val>
            <c:numRef>
              <c:f>'GRAF PELAPORAN'!$K$239:$P$239</c:f>
            </c:numRef>
          </c:val>
          <c:extLst>
            <c:ext xmlns:c16="http://schemas.microsoft.com/office/drawing/2014/chart" uri="{C3380CC4-5D6E-409C-BE32-E72D297353CC}">
              <c16:uniqueId val="{00000000-716E-453A-8890-EA58A6A38659}"/>
            </c:ext>
          </c:extLst>
        </c:ser>
        <c:dLbls>
          <c:showLegendKey val="0"/>
          <c:showVal val="0"/>
          <c:showCatName val="0"/>
          <c:showSerName val="0"/>
          <c:showPercent val="0"/>
          <c:showBubbleSize val="0"/>
        </c:dLbls>
        <c:gapWidth val="150"/>
        <c:axId val="42027264"/>
        <c:axId val="42029056"/>
      </c:barChart>
      <c:catAx>
        <c:axId val="42027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029056"/>
        <c:crosses val="autoZero"/>
        <c:auto val="1"/>
        <c:lblAlgn val="ctr"/>
        <c:lblOffset val="100"/>
        <c:tickMarkSkip val="1"/>
        <c:noMultiLvlLbl val="0"/>
      </c:catAx>
      <c:valAx>
        <c:axId val="42029056"/>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02726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PELAPORAN'!$B$257</c:f>
              <c:strCache>
                <c:ptCount val="1"/>
                <c:pt idx="0">
                  <c:v>BIL. MURID</c:v>
                </c:pt>
              </c:strCache>
            </c:strRef>
          </c:tx>
          <c:spPr>
            <a:solidFill>
              <a:srgbClr val="4F81BD"/>
            </a:solidFill>
            <a:ln w="25400">
              <a:noFill/>
            </a:ln>
          </c:spPr>
          <c:invertIfNegative val="0"/>
          <c:val>
            <c:numRef>
              <c:f>'GRAF PELAPORAN'!$C$257:$H$257</c:f>
            </c:numRef>
          </c:val>
          <c:extLst>
            <c:ext xmlns:c16="http://schemas.microsoft.com/office/drawing/2014/chart" uri="{C3380CC4-5D6E-409C-BE32-E72D297353CC}">
              <c16:uniqueId val="{00000000-0C17-471B-9BD6-0AD7247E9B83}"/>
            </c:ext>
          </c:extLst>
        </c:ser>
        <c:dLbls>
          <c:showLegendKey val="0"/>
          <c:showVal val="0"/>
          <c:showCatName val="0"/>
          <c:showSerName val="0"/>
          <c:showPercent val="0"/>
          <c:showBubbleSize val="0"/>
        </c:dLbls>
        <c:gapWidth val="150"/>
        <c:axId val="42057728"/>
        <c:axId val="42059264"/>
      </c:barChart>
      <c:catAx>
        <c:axId val="42057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059264"/>
        <c:crosses val="autoZero"/>
        <c:auto val="1"/>
        <c:lblAlgn val="ctr"/>
        <c:lblOffset val="100"/>
        <c:tickMarkSkip val="1"/>
        <c:noMultiLvlLbl val="0"/>
      </c:catAx>
      <c:valAx>
        <c:axId val="4205926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057728"/>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PELAPORAN'!$B$275</c:f>
              <c:strCache>
                <c:ptCount val="1"/>
                <c:pt idx="0">
                  <c:v>BIL. MURID</c:v>
                </c:pt>
              </c:strCache>
            </c:strRef>
          </c:tx>
          <c:spPr>
            <a:solidFill>
              <a:srgbClr val="4F81BD"/>
            </a:solidFill>
            <a:ln w="25400">
              <a:noFill/>
            </a:ln>
          </c:spPr>
          <c:invertIfNegative val="0"/>
          <c:val>
            <c:numRef>
              <c:f>'GRAF PELAPORAN'!$C$275:$H$275</c:f>
            </c:numRef>
          </c:val>
          <c:extLst>
            <c:ext xmlns:c16="http://schemas.microsoft.com/office/drawing/2014/chart" uri="{C3380CC4-5D6E-409C-BE32-E72D297353CC}">
              <c16:uniqueId val="{00000000-3E0D-4351-A266-8E8F0E6F0722}"/>
            </c:ext>
          </c:extLst>
        </c:ser>
        <c:dLbls>
          <c:showLegendKey val="0"/>
          <c:showVal val="0"/>
          <c:showCatName val="0"/>
          <c:showSerName val="0"/>
          <c:showPercent val="0"/>
          <c:showBubbleSize val="0"/>
        </c:dLbls>
        <c:gapWidth val="150"/>
        <c:axId val="42099840"/>
        <c:axId val="42101376"/>
      </c:barChart>
      <c:catAx>
        <c:axId val="42099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101376"/>
        <c:crosses val="autoZero"/>
        <c:auto val="1"/>
        <c:lblAlgn val="ctr"/>
        <c:lblOffset val="100"/>
        <c:tickMarkSkip val="1"/>
        <c:noMultiLvlLbl val="0"/>
      </c:catAx>
      <c:valAx>
        <c:axId val="42101376"/>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099840"/>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PELAPORAN'!$J$275</c:f>
              <c:strCache>
                <c:ptCount val="1"/>
                <c:pt idx="0">
                  <c:v>BIL. MURID</c:v>
                </c:pt>
              </c:strCache>
            </c:strRef>
          </c:tx>
          <c:spPr>
            <a:solidFill>
              <a:srgbClr val="4F81BD"/>
            </a:solidFill>
            <a:ln w="25400">
              <a:noFill/>
            </a:ln>
          </c:spPr>
          <c:invertIfNegative val="0"/>
          <c:val>
            <c:numRef>
              <c:f>'GRAF PELAPORAN'!$K$275:$P$275</c:f>
            </c:numRef>
          </c:val>
          <c:extLst>
            <c:ext xmlns:c16="http://schemas.microsoft.com/office/drawing/2014/chart" uri="{C3380CC4-5D6E-409C-BE32-E72D297353CC}">
              <c16:uniqueId val="{00000000-FA32-44CA-8C60-E8053741BCAB}"/>
            </c:ext>
          </c:extLst>
        </c:ser>
        <c:dLbls>
          <c:showLegendKey val="0"/>
          <c:showVal val="0"/>
          <c:showCatName val="0"/>
          <c:showSerName val="0"/>
          <c:showPercent val="0"/>
          <c:showBubbleSize val="0"/>
        </c:dLbls>
        <c:gapWidth val="150"/>
        <c:axId val="42121856"/>
        <c:axId val="42131840"/>
      </c:barChart>
      <c:catAx>
        <c:axId val="42121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131840"/>
        <c:crosses val="autoZero"/>
        <c:auto val="1"/>
        <c:lblAlgn val="ctr"/>
        <c:lblOffset val="100"/>
        <c:tickMarkSkip val="1"/>
        <c:noMultiLvlLbl val="0"/>
      </c:catAx>
      <c:valAx>
        <c:axId val="42131840"/>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12185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PELAPORAN'!$B$293</c:f>
              <c:strCache>
                <c:ptCount val="1"/>
                <c:pt idx="0">
                  <c:v>BIL. MURID</c:v>
                </c:pt>
              </c:strCache>
            </c:strRef>
          </c:tx>
          <c:spPr>
            <a:solidFill>
              <a:srgbClr val="4F81BD"/>
            </a:solidFill>
            <a:ln w="25400">
              <a:noFill/>
            </a:ln>
          </c:spPr>
          <c:invertIfNegative val="0"/>
          <c:val>
            <c:numRef>
              <c:f>'GRAF PELAPORAN'!$C$293:$H$293</c:f>
            </c:numRef>
          </c:val>
          <c:extLst>
            <c:ext xmlns:c16="http://schemas.microsoft.com/office/drawing/2014/chart" uri="{C3380CC4-5D6E-409C-BE32-E72D297353CC}">
              <c16:uniqueId val="{00000000-3DA7-4F38-85A6-268C7F88A8BF}"/>
            </c:ext>
          </c:extLst>
        </c:ser>
        <c:dLbls>
          <c:showLegendKey val="0"/>
          <c:showVal val="0"/>
          <c:showCatName val="0"/>
          <c:showSerName val="0"/>
          <c:showPercent val="0"/>
          <c:showBubbleSize val="0"/>
        </c:dLbls>
        <c:gapWidth val="150"/>
        <c:axId val="42283392"/>
        <c:axId val="42284928"/>
      </c:barChart>
      <c:catAx>
        <c:axId val="42283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284928"/>
        <c:crosses val="autoZero"/>
        <c:auto val="1"/>
        <c:lblAlgn val="ctr"/>
        <c:lblOffset val="100"/>
        <c:tickMarkSkip val="1"/>
        <c:noMultiLvlLbl val="0"/>
      </c:catAx>
      <c:valAx>
        <c:axId val="42284928"/>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28339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PELAPORAN'!$J$293</c:f>
              <c:strCache>
                <c:ptCount val="1"/>
                <c:pt idx="0">
                  <c:v>BIL. MURID</c:v>
                </c:pt>
              </c:strCache>
            </c:strRef>
          </c:tx>
          <c:spPr>
            <a:solidFill>
              <a:srgbClr val="4F81BD"/>
            </a:solidFill>
            <a:ln w="25400">
              <a:noFill/>
            </a:ln>
          </c:spPr>
          <c:invertIfNegative val="0"/>
          <c:val>
            <c:numRef>
              <c:f>'GRAF PELAPORAN'!$K$293:$P$293</c:f>
            </c:numRef>
          </c:val>
          <c:extLst>
            <c:ext xmlns:c16="http://schemas.microsoft.com/office/drawing/2014/chart" uri="{C3380CC4-5D6E-409C-BE32-E72D297353CC}">
              <c16:uniqueId val="{00000000-F769-484A-9049-BE0CAA9F4CA7}"/>
            </c:ext>
          </c:extLst>
        </c:ser>
        <c:dLbls>
          <c:showLegendKey val="0"/>
          <c:showVal val="0"/>
          <c:showCatName val="0"/>
          <c:showSerName val="0"/>
          <c:showPercent val="0"/>
          <c:showBubbleSize val="0"/>
        </c:dLbls>
        <c:gapWidth val="150"/>
        <c:axId val="42325888"/>
        <c:axId val="42327424"/>
      </c:barChart>
      <c:catAx>
        <c:axId val="423258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327424"/>
        <c:crosses val="autoZero"/>
        <c:auto val="1"/>
        <c:lblAlgn val="ctr"/>
        <c:lblOffset val="100"/>
        <c:tickMarkSkip val="1"/>
        <c:noMultiLvlLbl val="0"/>
      </c:catAx>
      <c:valAx>
        <c:axId val="42327424"/>
        <c:scaling>
          <c:orientation val="minMax"/>
          <c:max val="6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325888"/>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80"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microsoft.com/office/2007/relationships/hdphoto" Target="../media/hdphoto4.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4.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1143000</xdr:colOff>
          <xdr:row>4</xdr:row>
          <xdr:rowOff>190500</xdr:rowOff>
        </xdr:from>
        <xdr:to>
          <xdr:col>8</xdr:col>
          <xdr:colOff>180975</xdr:colOff>
          <xdr:row>5</xdr:row>
          <xdr:rowOff>200025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1133475</xdr:colOff>
          <xdr:row>5</xdr:row>
          <xdr:rowOff>228600</xdr:rowOff>
        </xdr:from>
        <xdr:to>
          <xdr:col>8</xdr:col>
          <xdr:colOff>161925</xdr:colOff>
          <xdr:row>6</xdr:row>
          <xdr:rowOff>209550</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1545166</xdr:colOff>
      <xdr:row>1</xdr:row>
      <xdr:rowOff>199848</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1883833" cy="485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3248025</xdr:colOff>
          <xdr:row>7</xdr:row>
          <xdr:rowOff>200025</xdr:rowOff>
        </xdr:from>
        <xdr:to>
          <xdr:col>5</xdr:col>
          <xdr:colOff>6191250</xdr:colOff>
          <xdr:row>9</xdr:row>
          <xdr:rowOff>47625</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71437</xdr:colOff>
      <xdr:row>0</xdr:row>
      <xdr:rowOff>166688</xdr:rowOff>
    </xdr:from>
    <xdr:to>
      <xdr:col>3</xdr:col>
      <xdr:colOff>1312628</xdr:colOff>
      <xdr:row>3</xdr:row>
      <xdr:rowOff>47624</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1437" y="166688"/>
          <a:ext cx="2586597" cy="666749"/>
        </a:xfrm>
        <a:prstGeom prst="rect">
          <a:avLst/>
        </a:prstGeom>
      </xdr:spPr>
    </xdr:pic>
    <xdr:clientData/>
  </xdr:twoCellAnchor>
  <xdr:twoCellAnchor>
    <xdr:from>
      <xdr:col>5</xdr:col>
      <xdr:colOff>4548187</xdr:colOff>
      <xdr:row>0</xdr:row>
      <xdr:rowOff>83345</xdr:rowOff>
    </xdr:from>
    <xdr:to>
      <xdr:col>5</xdr:col>
      <xdr:colOff>6286500</xdr:colOff>
      <xdr:row>3</xdr:row>
      <xdr:rowOff>178593</xdr:rowOff>
    </xdr:to>
    <xdr:sp macro="" textlink="">
      <xdr:nvSpPr>
        <xdr:cNvPr id="2" name="Rectangle 1"/>
        <xdr:cNvSpPr/>
      </xdr:nvSpPr>
      <xdr:spPr bwMode="auto">
        <a:xfrm>
          <a:off x="8358187" y="83345"/>
          <a:ext cx="1738313" cy="881061"/>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100">
              <a:solidFill>
                <a:schemeClr val="bg1">
                  <a:lumMod val="65000"/>
                </a:schemeClr>
              </a:solidFill>
              <a:latin typeface="Arial Black" panose="020B0A04020102020204" pitchFamily="34" charset="0"/>
            </a:rPr>
            <a:t>LOGO</a:t>
          </a:r>
          <a:r>
            <a:rPr lang="en-MY" sz="1100" baseline="0">
              <a:solidFill>
                <a:schemeClr val="bg1">
                  <a:lumMod val="65000"/>
                </a:schemeClr>
              </a:solidFill>
              <a:latin typeface="Arial Black" panose="020B0A04020102020204" pitchFamily="34" charset="0"/>
            </a:rPr>
            <a:t> SEKOLAH</a:t>
          </a:r>
          <a:endParaRPr lang="en-MY" sz="1100">
            <a:solidFill>
              <a:schemeClr val="bg1">
                <a:lumMod val="65000"/>
              </a:schemeClr>
            </a:solidFill>
            <a:latin typeface="Arial Black" panose="020B0A040201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240</xdr:row>
      <xdr:rowOff>9525</xdr:rowOff>
    </xdr:from>
    <xdr:to>
      <xdr:col>7</xdr:col>
      <xdr:colOff>561975</xdr:colOff>
      <xdr:row>250</xdr:row>
      <xdr:rowOff>200025</xdr:rowOff>
    </xdr:to>
    <xdr:graphicFrame macro="">
      <xdr:nvGraphicFramePr>
        <xdr:cNvPr id="4136"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xdr:colOff>
      <xdr:row>240</xdr:row>
      <xdr:rowOff>19050</xdr:rowOff>
    </xdr:from>
    <xdr:to>
      <xdr:col>15</xdr:col>
      <xdr:colOff>647700</xdr:colOff>
      <xdr:row>250</xdr:row>
      <xdr:rowOff>209550</xdr:rowOff>
    </xdr:to>
    <xdr:graphicFrame macro="">
      <xdr:nvGraphicFramePr>
        <xdr:cNvPr id="413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258</xdr:row>
      <xdr:rowOff>9525</xdr:rowOff>
    </xdr:from>
    <xdr:to>
      <xdr:col>7</xdr:col>
      <xdr:colOff>581025</xdr:colOff>
      <xdr:row>268</xdr:row>
      <xdr:rowOff>200025</xdr:rowOff>
    </xdr:to>
    <xdr:graphicFrame macro="">
      <xdr:nvGraphicFramePr>
        <xdr:cNvPr id="4138"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275</xdr:row>
      <xdr:rowOff>228600</xdr:rowOff>
    </xdr:from>
    <xdr:to>
      <xdr:col>7</xdr:col>
      <xdr:colOff>600075</xdr:colOff>
      <xdr:row>286</xdr:row>
      <xdr:rowOff>200025</xdr:rowOff>
    </xdr:to>
    <xdr:graphicFrame macro="">
      <xdr:nvGraphicFramePr>
        <xdr:cNvPr id="413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276</xdr:row>
      <xdr:rowOff>19050</xdr:rowOff>
    </xdr:from>
    <xdr:to>
      <xdr:col>15</xdr:col>
      <xdr:colOff>647700</xdr:colOff>
      <xdr:row>286</xdr:row>
      <xdr:rowOff>209550</xdr:rowOff>
    </xdr:to>
    <xdr:graphicFrame macro="">
      <xdr:nvGraphicFramePr>
        <xdr:cNvPr id="414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28575</xdr:colOff>
      <xdr:row>293</xdr:row>
      <xdr:rowOff>171450</xdr:rowOff>
    </xdr:from>
    <xdr:to>
      <xdr:col>7</xdr:col>
      <xdr:colOff>600075</xdr:colOff>
      <xdr:row>304</xdr:row>
      <xdr:rowOff>200025</xdr:rowOff>
    </xdr:to>
    <xdr:graphicFrame macro="">
      <xdr:nvGraphicFramePr>
        <xdr:cNvPr id="4141"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600075</xdr:colOff>
      <xdr:row>293</xdr:row>
      <xdr:rowOff>152400</xdr:rowOff>
    </xdr:from>
    <xdr:to>
      <xdr:col>15</xdr:col>
      <xdr:colOff>600075</xdr:colOff>
      <xdr:row>304</xdr:row>
      <xdr:rowOff>219075</xdr:rowOff>
    </xdr:to>
    <xdr:graphicFrame macro="">
      <xdr:nvGraphicFramePr>
        <xdr:cNvPr id="4142"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190500</xdr:colOff>
      <xdr:row>311</xdr:row>
      <xdr:rowOff>152400</xdr:rowOff>
    </xdr:from>
    <xdr:to>
      <xdr:col>7</xdr:col>
      <xdr:colOff>600075</xdr:colOff>
      <xdr:row>322</xdr:row>
      <xdr:rowOff>219075</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19050</xdr:colOff>
      <xdr:row>330</xdr:row>
      <xdr:rowOff>38100</xdr:rowOff>
    </xdr:from>
    <xdr:to>
      <xdr:col>15</xdr:col>
      <xdr:colOff>581025</xdr:colOff>
      <xdr:row>340</xdr:row>
      <xdr:rowOff>190500</xdr:rowOff>
    </xdr:to>
    <xdr:graphicFrame macro="">
      <xdr:nvGraphicFramePr>
        <xdr:cNvPr id="4150"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4" name="Picture 33"/>
        <xdr:cNvPicPr>
          <a:picLocks noChangeAspect="1"/>
        </xdr:cNvPicPr>
      </xdr:nvPicPr>
      <xdr:blipFill>
        <a:blip xmlns:r="http://schemas.openxmlformats.org/officeDocument/2006/relationships" r:embed="rId32" cstate="print">
          <a:extLst>
            <a:ext uri="{BEBA8EAE-BF5A-486C-A8C5-ECC9F3942E4B}">
              <a14:imgProps xmlns:a14="http://schemas.microsoft.com/office/drawing/2010/main">
                <a14:imgLayer r:embed="rId33">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81789" cy="5745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wi.razali/Desktop/Users/nawi.razali/Desktop/Teplate%20EDITTT/baru/new_Thn%202_11.1.2018_TEMPLAT%20PELAPORAN%20PBD%20PJPK%20KSSR%20TAHU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NDUAN"/>
      <sheetName val="REKOD PRESTASI MURID"/>
      <sheetName val="LAPORAN MURID (INDIVIDU)"/>
      <sheetName val="DATA PERNYATAAN TAHAP PGUASAAN "/>
      <sheetName val="GRAF PELAPORAN"/>
    </sheetNames>
    <sheetDataSet>
      <sheetData sheetId="0"/>
      <sheetData sheetId="1">
        <row r="7">
          <cell r="A7" t="str">
            <v>PENDIDIKAN JASMANI 
DAN PENDIDIKAN KESIHATAN</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50"/>
  <sheetViews>
    <sheetView showGridLines="0" zoomScaleNormal="100" workbookViewId="0">
      <pane ySplit="2" topLeftCell="A72" activePane="bottomLeft" state="frozen"/>
      <selection pane="bottomLeft" activeCell="B45" sqref="B45:K47"/>
    </sheetView>
  </sheetViews>
  <sheetFormatPr defaultRowHeight="15"/>
  <cols>
    <col min="1" max="1" width="3.85546875" customWidth="1"/>
    <col min="2" max="12" width="9.140625" customWidth="1"/>
  </cols>
  <sheetData>
    <row r="1" spans="1:12" ht="24" customHeight="1">
      <c r="A1" s="141" t="s">
        <v>62</v>
      </c>
      <c r="B1" s="140"/>
      <c r="C1" s="140"/>
      <c r="D1" s="140"/>
      <c r="E1" s="140"/>
      <c r="F1" s="140"/>
      <c r="G1" s="140"/>
      <c r="H1" s="140"/>
      <c r="I1" s="140"/>
      <c r="J1" s="140"/>
      <c r="K1" s="140"/>
    </row>
    <row r="2" spans="1:12" ht="21">
      <c r="A2" s="138" t="s">
        <v>47</v>
      </c>
      <c r="B2" s="139"/>
      <c r="C2" s="139"/>
      <c r="D2" s="139"/>
      <c r="E2" s="139"/>
      <c r="F2" s="139"/>
      <c r="G2" s="139"/>
      <c r="H2" s="139"/>
      <c r="I2" s="139"/>
      <c r="J2" s="139"/>
      <c r="K2" s="183" t="s">
        <v>131</v>
      </c>
    </row>
    <row r="3" spans="1:12">
      <c r="A3" s="193"/>
      <c r="B3" s="193"/>
      <c r="C3" s="193"/>
      <c r="D3" s="193"/>
      <c r="E3" s="193"/>
      <c r="F3" s="193"/>
      <c r="G3" s="193"/>
      <c r="H3" s="193"/>
      <c r="I3" s="193"/>
      <c r="J3" s="193"/>
      <c r="K3" s="193"/>
    </row>
    <row r="4" spans="1:12">
      <c r="A4" s="194" t="s">
        <v>48</v>
      </c>
      <c r="B4" s="193"/>
      <c r="C4" s="193"/>
      <c r="D4" s="193"/>
      <c r="E4" s="193"/>
      <c r="F4" s="193"/>
      <c r="G4" s="193"/>
      <c r="H4" s="193"/>
      <c r="I4" s="193"/>
      <c r="J4" s="193"/>
      <c r="K4" s="193"/>
    </row>
    <row r="5" spans="1:12">
      <c r="A5" s="216" t="s">
        <v>181</v>
      </c>
      <c r="B5" s="216"/>
      <c r="C5" s="216"/>
      <c r="D5" s="216"/>
      <c r="E5" s="216"/>
      <c r="F5" s="216"/>
      <c r="G5" s="216"/>
      <c r="H5" s="216"/>
      <c r="I5" s="216"/>
      <c r="J5" s="216"/>
      <c r="K5" s="216"/>
    </row>
    <row r="6" spans="1:12">
      <c r="A6" s="216"/>
      <c r="B6" s="216"/>
      <c r="C6" s="216"/>
      <c r="D6" s="216"/>
      <c r="E6" s="216"/>
      <c r="F6" s="216"/>
      <c r="G6" s="216"/>
      <c r="H6" s="216"/>
      <c r="I6" s="216"/>
      <c r="J6" s="216"/>
      <c r="K6" s="216"/>
    </row>
    <row r="7" spans="1:12">
      <c r="A7" s="216"/>
      <c r="B7" s="216"/>
      <c r="C7" s="216"/>
      <c r="D7" s="216"/>
      <c r="E7" s="216"/>
      <c r="F7" s="216"/>
      <c r="G7" s="216"/>
      <c r="H7" s="216"/>
      <c r="I7" s="216"/>
      <c r="J7" s="216"/>
      <c r="K7" s="216"/>
    </row>
    <row r="8" spans="1:12">
      <c r="A8" s="216"/>
      <c r="B8" s="216"/>
      <c r="C8" s="216"/>
      <c r="D8" s="216"/>
      <c r="E8" s="216"/>
      <c r="F8" s="216"/>
      <c r="G8" s="216"/>
      <c r="H8" s="216"/>
      <c r="I8" s="216"/>
      <c r="J8" s="216"/>
      <c r="K8" s="216"/>
    </row>
    <row r="9" spans="1:12">
      <c r="A9" s="216"/>
      <c r="B9" s="216"/>
      <c r="C9" s="216"/>
      <c r="D9" s="216"/>
      <c r="E9" s="216"/>
      <c r="F9" s="216"/>
      <c r="G9" s="216"/>
      <c r="H9" s="216"/>
      <c r="I9" s="216"/>
      <c r="J9" s="216"/>
      <c r="K9" s="216"/>
    </row>
    <row r="10" spans="1:12">
      <c r="A10" s="193"/>
      <c r="B10" s="195"/>
      <c r="C10" s="195"/>
      <c r="D10" s="196"/>
      <c r="E10" s="196"/>
      <c r="F10" s="196"/>
      <c r="G10" s="196"/>
      <c r="H10" s="196"/>
      <c r="I10" s="196"/>
      <c r="J10" s="196"/>
      <c r="K10" s="196"/>
    </row>
    <row r="11" spans="1:12">
      <c r="A11" s="197" t="s">
        <v>55</v>
      </c>
      <c r="B11" s="198" t="s">
        <v>49</v>
      </c>
      <c r="C11" s="199"/>
      <c r="D11" s="199"/>
      <c r="E11" s="199"/>
      <c r="F11" s="199"/>
      <c r="G11" s="199"/>
      <c r="H11" s="199"/>
      <c r="I11" s="199"/>
      <c r="J11" s="199"/>
      <c r="K11" s="199"/>
      <c r="L11" s="142"/>
    </row>
    <row r="12" spans="1:12">
      <c r="A12" s="193"/>
      <c r="B12" s="193" t="s">
        <v>182</v>
      </c>
      <c r="C12" s="193"/>
      <c r="D12" s="193"/>
      <c r="E12" s="193"/>
      <c r="F12" s="193"/>
      <c r="G12" s="193"/>
      <c r="H12" s="193"/>
      <c r="I12" s="193"/>
      <c r="J12" s="193"/>
      <c r="K12" s="193"/>
    </row>
    <row r="13" spans="1:12">
      <c r="A13" s="193"/>
      <c r="B13" s="193" t="s">
        <v>50</v>
      </c>
      <c r="C13" s="193"/>
      <c r="D13" s="193"/>
      <c r="E13" s="193"/>
      <c r="F13" s="193"/>
      <c r="G13" s="193"/>
      <c r="H13" s="193"/>
      <c r="I13" s="193"/>
      <c r="J13" s="193"/>
      <c r="K13" s="193"/>
    </row>
    <row r="14" spans="1:12">
      <c r="A14" s="193"/>
      <c r="B14" s="193" t="s">
        <v>51</v>
      </c>
      <c r="C14" s="193"/>
      <c r="D14" s="193"/>
      <c r="E14" s="193"/>
      <c r="F14" s="193"/>
      <c r="G14" s="193"/>
      <c r="H14" s="193"/>
      <c r="I14" s="193"/>
      <c r="J14" s="193"/>
      <c r="K14" s="193"/>
    </row>
    <row r="15" spans="1:12">
      <c r="A15" s="193"/>
      <c r="B15" s="193" t="s">
        <v>52</v>
      </c>
      <c r="C15" s="193"/>
      <c r="D15" s="193"/>
      <c r="E15" s="193"/>
      <c r="F15" s="193"/>
      <c r="G15" s="193"/>
      <c r="H15" s="193"/>
      <c r="I15" s="193"/>
      <c r="J15" s="193"/>
      <c r="K15" s="193"/>
    </row>
    <row r="16" spans="1:12">
      <c r="A16" s="193"/>
      <c r="B16" s="193" t="s">
        <v>53</v>
      </c>
      <c r="C16" s="193"/>
      <c r="D16" s="193"/>
      <c r="E16" s="193"/>
      <c r="F16" s="193"/>
      <c r="G16" s="193"/>
      <c r="H16" s="193"/>
      <c r="I16" s="193"/>
      <c r="J16" s="193"/>
      <c r="K16" s="193"/>
    </row>
    <row r="17" spans="1:13">
      <c r="A17" s="193"/>
      <c r="B17" s="193" t="s">
        <v>54</v>
      </c>
      <c r="C17" s="193"/>
      <c r="D17" s="193"/>
      <c r="E17" s="193"/>
      <c r="F17" s="193"/>
      <c r="G17" s="193"/>
      <c r="H17" s="193"/>
      <c r="I17" s="193"/>
      <c r="J17" s="193"/>
      <c r="K17" s="193"/>
    </row>
    <row r="18" spans="1:13">
      <c r="A18" s="193"/>
      <c r="B18" s="193"/>
      <c r="C18" s="193"/>
      <c r="D18" s="193"/>
      <c r="E18" s="193"/>
      <c r="F18" s="193"/>
      <c r="G18" s="193"/>
      <c r="H18" s="193"/>
      <c r="I18" s="193"/>
      <c r="J18" s="193"/>
      <c r="K18" s="193"/>
    </row>
    <row r="19" spans="1:13">
      <c r="A19" s="197" t="s">
        <v>56</v>
      </c>
      <c r="B19" s="200" t="s">
        <v>57</v>
      </c>
      <c r="C19" s="201"/>
      <c r="D19" s="201"/>
      <c r="E19" s="201"/>
      <c r="F19" s="201"/>
      <c r="G19" s="201"/>
      <c r="H19" s="201"/>
      <c r="I19" s="201"/>
      <c r="J19" s="201"/>
      <c r="K19" s="201"/>
    </row>
    <row r="20" spans="1:13">
      <c r="A20" s="193"/>
      <c r="B20" s="193" t="s">
        <v>183</v>
      </c>
      <c r="C20" s="193"/>
      <c r="D20" s="193"/>
      <c r="E20" s="193"/>
      <c r="F20" s="193"/>
      <c r="G20" s="193"/>
      <c r="H20" s="193"/>
      <c r="I20" s="193"/>
      <c r="J20" s="193"/>
      <c r="K20" s="193"/>
    </row>
    <row r="21" spans="1:13">
      <c r="A21" s="193"/>
      <c r="B21" s="193" t="s">
        <v>58</v>
      </c>
      <c r="C21" s="193"/>
      <c r="D21" s="193"/>
      <c r="E21" s="193"/>
      <c r="F21" s="193"/>
      <c r="G21" s="193"/>
      <c r="H21" s="193"/>
      <c r="I21" s="193"/>
      <c r="J21" s="193"/>
      <c r="K21" s="193"/>
    </row>
    <row r="22" spans="1:13">
      <c r="A22" s="193"/>
      <c r="B22" s="193" t="s">
        <v>59</v>
      </c>
      <c r="C22" s="193"/>
      <c r="D22" s="193"/>
      <c r="E22" s="193"/>
      <c r="F22" s="193"/>
      <c r="G22" s="193"/>
      <c r="H22" s="193"/>
      <c r="I22" s="193"/>
      <c r="J22" s="193"/>
      <c r="K22" s="193"/>
    </row>
    <row r="23" spans="1:13">
      <c r="A23" s="193"/>
      <c r="B23" s="193" t="s">
        <v>61</v>
      </c>
      <c r="C23" s="193"/>
      <c r="D23" s="193"/>
      <c r="E23" s="193"/>
      <c r="F23" s="193"/>
      <c r="G23" s="193"/>
      <c r="H23" s="193"/>
      <c r="I23" s="193"/>
      <c r="J23" s="193"/>
      <c r="K23" s="193"/>
    </row>
    <row r="24" spans="1:13">
      <c r="A24" s="193"/>
      <c r="B24" s="193" t="s">
        <v>67</v>
      </c>
      <c r="C24" s="193"/>
      <c r="D24" s="193"/>
      <c r="E24" s="193"/>
      <c r="F24" s="193"/>
      <c r="G24" s="193"/>
      <c r="H24" s="193"/>
      <c r="I24" s="193"/>
      <c r="J24" s="193"/>
      <c r="K24" s="193"/>
    </row>
    <row r="25" spans="1:13">
      <c r="A25" s="193"/>
      <c r="B25" s="193" t="s">
        <v>63</v>
      </c>
      <c r="C25" s="193"/>
      <c r="D25" s="193"/>
      <c r="E25" s="193"/>
      <c r="F25" s="193"/>
      <c r="G25" s="193"/>
      <c r="H25" s="193"/>
      <c r="I25" s="193"/>
      <c r="J25" s="193"/>
      <c r="K25" s="193"/>
    </row>
    <row r="26" spans="1:13">
      <c r="A26" s="193"/>
      <c r="B26" s="193" t="s">
        <v>64</v>
      </c>
      <c r="C26" s="193"/>
      <c r="D26" s="193"/>
      <c r="E26" s="193"/>
      <c r="F26" s="193"/>
      <c r="G26" s="193"/>
      <c r="H26" s="193"/>
      <c r="I26" s="193"/>
      <c r="J26" s="193"/>
      <c r="K26" s="193"/>
    </row>
    <row r="27" spans="1:13">
      <c r="A27" s="193"/>
      <c r="B27" s="193"/>
      <c r="C27" s="193"/>
      <c r="D27" s="193"/>
      <c r="E27" s="193"/>
      <c r="F27" s="193"/>
      <c r="G27" s="193"/>
      <c r="H27" s="193"/>
      <c r="I27" s="193"/>
      <c r="J27" s="193"/>
      <c r="K27" s="193"/>
    </row>
    <row r="28" spans="1:13">
      <c r="A28" s="197" t="s">
        <v>65</v>
      </c>
      <c r="B28" s="200" t="s">
        <v>24</v>
      </c>
      <c r="C28" s="201"/>
      <c r="D28" s="201"/>
      <c r="E28" s="201"/>
      <c r="F28" s="201"/>
      <c r="G28" s="201"/>
      <c r="H28" s="201"/>
      <c r="I28" s="201"/>
      <c r="J28" s="201"/>
      <c r="K28" s="201"/>
    </row>
    <row r="29" spans="1:13" ht="15" customHeight="1">
      <c r="A29" s="193"/>
      <c r="B29" s="216" t="s">
        <v>184</v>
      </c>
      <c r="C29" s="216"/>
      <c r="D29" s="216"/>
      <c r="E29" s="216"/>
      <c r="F29" s="216"/>
      <c r="G29" s="216"/>
      <c r="H29" s="216"/>
      <c r="I29" s="216"/>
      <c r="J29" s="216"/>
      <c r="K29" s="216"/>
      <c r="M29" s="137"/>
    </row>
    <row r="30" spans="1:13">
      <c r="A30" s="193"/>
      <c r="B30" s="216"/>
      <c r="C30" s="216"/>
      <c r="D30" s="216"/>
      <c r="E30" s="216"/>
      <c r="F30" s="216"/>
      <c r="G30" s="216"/>
      <c r="H30" s="216"/>
      <c r="I30" s="216"/>
      <c r="J30" s="216"/>
      <c r="K30" s="216"/>
      <c r="M30" s="137"/>
    </row>
    <row r="31" spans="1:13">
      <c r="A31" s="193"/>
      <c r="B31" s="216"/>
      <c r="C31" s="216"/>
      <c r="D31" s="216"/>
      <c r="E31" s="216"/>
      <c r="F31" s="216"/>
      <c r="G31" s="216"/>
      <c r="H31" s="216"/>
      <c r="I31" s="216"/>
      <c r="J31" s="216"/>
      <c r="K31" s="216"/>
      <c r="M31" s="137"/>
    </row>
    <row r="32" spans="1:13">
      <c r="A32" s="193"/>
      <c r="B32" s="216"/>
      <c r="C32" s="216"/>
      <c r="D32" s="216"/>
      <c r="E32" s="216"/>
      <c r="F32" s="216"/>
      <c r="G32" s="216"/>
      <c r="H32" s="216"/>
      <c r="I32" s="216"/>
      <c r="J32" s="216"/>
      <c r="K32" s="216"/>
      <c r="M32" s="137"/>
    </row>
    <row r="33" spans="1:11">
      <c r="A33" s="193"/>
      <c r="B33" s="216"/>
      <c r="C33" s="216"/>
      <c r="D33" s="216"/>
      <c r="E33" s="216"/>
      <c r="F33" s="216"/>
      <c r="G33" s="216"/>
      <c r="H33" s="216"/>
      <c r="I33" s="216"/>
      <c r="J33" s="216"/>
      <c r="K33" s="216"/>
    </row>
    <row r="34" spans="1:11">
      <c r="A34" s="193"/>
      <c r="B34" s="216"/>
      <c r="C34" s="216"/>
      <c r="D34" s="216"/>
      <c r="E34" s="216"/>
      <c r="F34" s="216"/>
      <c r="G34" s="216"/>
      <c r="H34" s="216"/>
      <c r="I34" s="216"/>
      <c r="J34" s="216"/>
      <c r="K34" s="216"/>
    </row>
    <row r="35" spans="1:11">
      <c r="A35" s="193"/>
      <c r="B35" s="193"/>
      <c r="C35" s="193"/>
      <c r="D35" s="193"/>
      <c r="E35" s="193"/>
      <c r="F35" s="193"/>
      <c r="G35" s="193"/>
      <c r="H35" s="193"/>
      <c r="I35" s="193"/>
      <c r="J35" s="193"/>
      <c r="K35" s="193"/>
    </row>
    <row r="36" spans="1:11">
      <c r="A36" s="197" t="s">
        <v>66</v>
      </c>
      <c r="B36" s="200" t="s">
        <v>135</v>
      </c>
      <c r="C36" s="201"/>
      <c r="D36" s="201"/>
      <c r="E36" s="201"/>
      <c r="F36" s="201"/>
      <c r="G36" s="201"/>
      <c r="H36" s="201"/>
      <c r="I36" s="201"/>
      <c r="J36" s="201"/>
      <c r="K36" s="201"/>
    </row>
    <row r="37" spans="1:11">
      <c r="A37" s="202">
        <v>1</v>
      </c>
      <c r="B37" s="216" t="s">
        <v>185</v>
      </c>
      <c r="C37" s="216"/>
      <c r="D37" s="216"/>
      <c r="E37" s="216"/>
      <c r="F37" s="216"/>
      <c r="G37" s="216"/>
      <c r="H37" s="216"/>
      <c r="I37" s="216"/>
      <c r="J37" s="216"/>
      <c r="K37" s="216"/>
    </row>
    <row r="38" spans="1:11">
      <c r="A38" s="202"/>
      <c r="B38" s="216"/>
      <c r="C38" s="216"/>
      <c r="D38" s="216"/>
      <c r="E38" s="216"/>
      <c r="F38" s="216"/>
      <c r="G38" s="216"/>
      <c r="H38" s="216"/>
      <c r="I38" s="216"/>
      <c r="J38" s="216"/>
      <c r="K38" s="216"/>
    </row>
    <row r="39" spans="1:11">
      <c r="A39" s="202"/>
      <c r="B39" s="216"/>
      <c r="C39" s="216"/>
      <c r="D39" s="216"/>
      <c r="E39" s="216"/>
      <c r="F39" s="216"/>
      <c r="G39" s="216"/>
      <c r="H39" s="216"/>
      <c r="I39" s="216"/>
      <c r="J39" s="216"/>
      <c r="K39" s="216"/>
    </row>
    <row r="40" spans="1:11">
      <c r="A40" s="202"/>
      <c r="B40" s="216"/>
      <c r="C40" s="216"/>
      <c r="D40" s="216"/>
      <c r="E40" s="216"/>
      <c r="F40" s="216"/>
      <c r="G40" s="216"/>
      <c r="H40" s="216"/>
      <c r="I40" s="216"/>
      <c r="J40" s="216"/>
      <c r="K40" s="216"/>
    </row>
    <row r="41" spans="1:11">
      <c r="A41" s="202">
        <v>2</v>
      </c>
      <c r="B41" s="216" t="s">
        <v>186</v>
      </c>
      <c r="C41" s="216"/>
      <c r="D41" s="216"/>
      <c r="E41" s="216"/>
      <c r="F41" s="216"/>
      <c r="G41" s="216"/>
      <c r="H41" s="216"/>
      <c r="I41" s="216"/>
      <c r="J41" s="216"/>
      <c r="K41" s="216"/>
    </row>
    <row r="42" spans="1:11" ht="33" customHeight="1">
      <c r="A42" s="202"/>
      <c r="B42" s="216"/>
      <c r="C42" s="216"/>
      <c r="D42" s="216"/>
      <c r="E42" s="216"/>
      <c r="F42" s="216"/>
      <c r="G42" s="216"/>
      <c r="H42" s="216"/>
      <c r="I42" s="216"/>
      <c r="J42" s="216"/>
      <c r="K42" s="216"/>
    </row>
    <row r="43" spans="1:11">
      <c r="A43" s="202">
        <v>3</v>
      </c>
      <c r="B43" s="216" t="s">
        <v>187</v>
      </c>
      <c r="C43" s="216"/>
      <c r="D43" s="216"/>
      <c r="E43" s="216"/>
      <c r="F43" s="216"/>
      <c r="G43" s="216"/>
      <c r="H43" s="216"/>
      <c r="I43" s="216"/>
      <c r="J43" s="216"/>
      <c r="K43" s="216"/>
    </row>
    <row r="44" spans="1:11">
      <c r="A44" s="202"/>
      <c r="B44" s="216"/>
      <c r="C44" s="216"/>
      <c r="D44" s="216"/>
      <c r="E44" s="216"/>
      <c r="F44" s="216"/>
      <c r="G44" s="216"/>
      <c r="H44" s="216"/>
      <c r="I44" s="216"/>
      <c r="J44" s="216"/>
      <c r="K44" s="216"/>
    </row>
    <row r="45" spans="1:11">
      <c r="A45" s="202">
        <v>4</v>
      </c>
      <c r="B45" s="216" t="s">
        <v>134</v>
      </c>
      <c r="C45" s="216"/>
      <c r="D45" s="216"/>
      <c r="E45" s="216"/>
      <c r="F45" s="216"/>
      <c r="G45" s="216"/>
      <c r="H45" s="216"/>
      <c r="I45" s="216"/>
      <c r="J45" s="216"/>
      <c r="K45" s="216"/>
    </row>
    <row r="46" spans="1:11">
      <c r="A46" s="202"/>
      <c r="B46" s="216"/>
      <c r="C46" s="216"/>
      <c r="D46" s="216"/>
      <c r="E46" s="216"/>
      <c r="F46" s="216"/>
      <c r="G46" s="216"/>
      <c r="H46" s="216"/>
      <c r="I46" s="216"/>
      <c r="J46" s="216"/>
      <c r="K46" s="216"/>
    </row>
    <row r="47" spans="1:11">
      <c r="A47" s="202"/>
      <c r="B47" s="216"/>
      <c r="C47" s="216"/>
      <c r="D47" s="216"/>
      <c r="E47" s="216"/>
      <c r="F47" s="216"/>
      <c r="G47" s="216"/>
      <c r="H47" s="216"/>
      <c r="I47" s="216"/>
      <c r="J47" s="216"/>
      <c r="K47" s="216"/>
    </row>
    <row r="48" spans="1:11">
      <c r="A48" s="202">
        <v>5</v>
      </c>
      <c r="B48" s="216" t="s">
        <v>204</v>
      </c>
      <c r="C48" s="216"/>
      <c r="D48" s="216"/>
      <c r="E48" s="216"/>
      <c r="F48" s="216"/>
      <c r="G48" s="216"/>
      <c r="H48" s="216"/>
      <c r="I48" s="216"/>
      <c r="J48" s="216"/>
      <c r="K48" s="216"/>
    </row>
    <row r="49" spans="1:11">
      <c r="A49" s="202"/>
      <c r="B49" s="216"/>
      <c r="C49" s="216"/>
      <c r="D49" s="216"/>
      <c r="E49" s="216"/>
      <c r="F49" s="216"/>
      <c r="G49" s="216"/>
      <c r="H49" s="216"/>
      <c r="I49" s="216"/>
      <c r="J49" s="216"/>
      <c r="K49" s="216"/>
    </row>
    <row r="50" spans="1:11" ht="120" customHeight="1">
      <c r="A50" s="204">
        <v>6</v>
      </c>
      <c r="B50" s="215" t="s">
        <v>205</v>
      </c>
      <c r="C50" s="215"/>
      <c r="D50" s="215"/>
      <c r="E50" s="215"/>
      <c r="F50" s="215"/>
      <c r="G50" s="215"/>
      <c r="H50" s="215"/>
      <c r="I50" s="215"/>
      <c r="J50" s="215"/>
      <c r="K50" s="215"/>
    </row>
  </sheetData>
  <mergeCells count="8">
    <mergeCell ref="B50:K50"/>
    <mergeCell ref="B45:K47"/>
    <mergeCell ref="B48:K49"/>
    <mergeCell ref="A5:K9"/>
    <mergeCell ref="B29:K34"/>
    <mergeCell ref="B37:K40"/>
    <mergeCell ref="B41:K42"/>
    <mergeCell ref="B43:K44"/>
  </mergeCells>
  <printOptions horizontalCentered="1"/>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R135"/>
  <sheetViews>
    <sheetView showGridLines="0" tabSelected="1" topLeftCell="C7" zoomScale="80" zoomScaleNormal="80" zoomScaleSheetLayoutView="100" workbookViewId="0">
      <selection activeCell="F11" sqref="F11"/>
    </sheetView>
  </sheetViews>
  <sheetFormatPr defaultRowHeight="15.75" zeroHeight="1"/>
  <cols>
    <col min="1" max="1" width="5" style="84" customWidth="1"/>
    <col min="2" max="2" width="42.140625" style="84" customWidth="1"/>
    <col min="3" max="3" width="19.140625" style="84" customWidth="1"/>
    <col min="4" max="4" width="11.85546875" style="85" customWidth="1"/>
    <col min="5" max="9" width="19.42578125" style="84" customWidth="1"/>
    <col min="10" max="29" width="9.7109375" style="84" hidden="1" customWidth="1"/>
    <col min="30" max="30" width="18.85546875" style="85" customWidth="1"/>
    <col min="31" max="31" width="5.42578125" style="84" customWidth="1"/>
    <col min="32" max="32" width="2" style="84" hidden="1" customWidth="1"/>
    <col min="33" max="33" width="2.42578125" style="84" hidden="1" customWidth="1"/>
    <col min="34" max="34" width="9.140625" style="84" hidden="1" customWidth="1"/>
    <col min="35" max="35" width="2" style="84" hidden="1" customWidth="1"/>
    <col min="36" max="37" width="0" style="84" hidden="1" customWidth="1"/>
    <col min="38" max="16384" width="9.140625" style="84"/>
  </cols>
  <sheetData>
    <row r="1" spans="1:44" s="82" customFormat="1" ht="25.5" customHeight="1">
      <c r="A1" s="86"/>
      <c r="B1" s="87"/>
      <c r="C1" s="88" t="s">
        <v>0</v>
      </c>
      <c r="D1" s="89" t="s">
        <v>188</v>
      </c>
      <c r="E1" s="89"/>
      <c r="F1" s="89"/>
      <c r="G1" s="89"/>
      <c r="H1" s="89"/>
      <c r="I1" s="89"/>
      <c r="J1" s="89"/>
      <c r="K1" s="89"/>
      <c r="L1" s="89"/>
      <c r="M1" s="89"/>
      <c r="N1" s="89"/>
      <c r="O1" s="89"/>
      <c r="P1" s="89"/>
      <c r="Q1" s="89"/>
      <c r="R1" s="89"/>
      <c r="S1" s="89"/>
      <c r="T1" s="87"/>
      <c r="U1" s="87"/>
      <c r="V1" s="86"/>
      <c r="W1" s="87"/>
      <c r="X1" s="87"/>
      <c r="Y1" s="87"/>
      <c r="Z1" s="87"/>
      <c r="AA1" s="87"/>
      <c r="AB1" s="87"/>
      <c r="AC1" s="87"/>
      <c r="AD1" s="106"/>
    </row>
    <row r="2" spans="1:44" s="82" customFormat="1" ht="25.5" customHeight="1">
      <c r="A2" s="86"/>
      <c r="B2" s="87"/>
      <c r="C2" s="88" t="s">
        <v>1</v>
      </c>
      <c r="D2" s="89" t="s">
        <v>189</v>
      </c>
      <c r="E2" s="89"/>
      <c r="F2" s="89"/>
      <c r="G2" s="89"/>
      <c r="H2" s="89"/>
      <c r="I2" s="89"/>
      <c r="J2" s="89"/>
      <c r="K2" s="89"/>
      <c r="L2" s="89"/>
      <c r="M2" s="89"/>
      <c r="N2" s="89"/>
      <c r="O2" s="89"/>
      <c r="P2" s="89"/>
      <c r="Q2" s="89"/>
      <c r="R2" s="89"/>
      <c r="S2" s="89"/>
      <c r="T2" s="87"/>
      <c r="U2" s="87"/>
      <c r="V2" s="86"/>
      <c r="W2" s="87"/>
      <c r="X2" s="87"/>
      <c r="Y2" s="87"/>
      <c r="Z2" s="87"/>
      <c r="AA2" s="87"/>
      <c r="AB2" s="87"/>
      <c r="AC2" s="87"/>
      <c r="AD2" s="106"/>
      <c r="AN2" s="153"/>
      <c r="AO2" s="153"/>
      <c r="AP2" s="153"/>
      <c r="AQ2" s="153"/>
      <c r="AR2" s="153"/>
    </row>
    <row r="3" spans="1:44" s="82" customFormat="1" ht="25.5" customHeight="1">
      <c r="A3" s="86"/>
      <c r="B3" s="90"/>
      <c r="C3" s="88" t="s">
        <v>2</v>
      </c>
      <c r="D3" s="89" t="s">
        <v>190</v>
      </c>
      <c r="E3" s="89"/>
      <c r="F3" s="89"/>
      <c r="G3" s="89"/>
      <c r="H3" s="89"/>
      <c r="I3" s="89"/>
      <c r="J3" s="89"/>
      <c r="K3" s="89"/>
      <c r="L3" s="89"/>
      <c r="M3" s="89"/>
      <c r="N3" s="89"/>
      <c r="O3" s="89"/>
      <c r="P3" s="89"/>
      <c r="Q3" s="89"/>
      <c r="R3" s="89"/>
      <c r="S3" s="89"/>
      <c r="T3" s="90"/>
      <c r="U3" s="90"/>
      <c r="V3" s="86"/>
      <c r="W3" s="90"/>
      <c r="X3" s="90"/>
      <c r="Y3" s="90"/>
      <c r="Z3" s="90"/>
      <c r="AA3" s="90"/>
      <c r="AB3" s="90"/>
      <c r="AC3" s="90"/>
      <c r="AD3" s="107"/>
      <c r="AN3" s="153"/>
      <c r="AO3" s="153"/>
      <c r="AP3" s="153"/>
      <c r="AQ3" s="153"/>
      <c r="AR3" s="153"/>
    </row>
    <row r="4" spans="1:44" s="82" customFormat="1" ht="25.5" customHeight="1">
      <c r="A4" s="86"/>
      <c r="B4" s="87"/>
      <c r="C4" s="88" t="s">
        <v>60</v>
      </c>
      <c r="D4" s="187">
        <v>43632</v>
      </c>
      <c r="E4" s="89"/>
      <c r="F4" s="89"/>
      <c r="G4" s="89"/>
      <c r="H4" s="89"/>
      <c r="I4" s="89"/>
      <c r="J4" s="89"/>
      <c r="K4" s="89"/>
      <c r="L4" s="89"/>
      <c r="M4" s="89"/>
      <c r="N4" s="89"/>
      <c r="O4" s="89"/>
      <c r="P4" s="89"/>
      <c r="Q4" s="89"/>
      <c r="R4" s="89"/>
      <c r="S4" s="89" t="s">
        <v>3</v>
      </c>
      <c r="T4" s="87"/>
      <c r="U4" s="87"/>
      <c r="V4" s="86"/>
      <c r="W4" s="87"/>
      <c r="X4" s="87"/>
      <c r="Y4" s="87"/>
      <c r="Z4" s="87"/>
      <c r="AA4" s="87"/>
      <c r="AB4" s="87"/>
      <c r="AC4" s="87"/>
      <c r="AD4" s="106"/>
      <c r="AN4" s="153"/>
      <c r="AO4" s="153"/>
      <c r="AP4" s="153"/>
      <c r="AQ4" s="153"/>
      <c r="AR4" s="153"/>
    </row>
    <row r="5" spans="1:44" ht="15.95" customHeight="1">
      <c r="A5" s="91"/>
      <c r="B5" s="91"/>
      <c r="C5" s="91"/>
      <c r="D5" s="92"/>
      <c r="E5" s="91"/>
      <c r="F5" s="91"/>
      <c r="G5" s="156"/>
      <c r="H5" s="91"/>
      <c r="I5" s="91" t="s">
        <v>69</v>
      </c>
      <c r="J5" s="91"/>
      <c r="K5" s="91"/>
      <c r="L5" s="91"/>
      <c r="M5" s="91"/>
      <c r="N5" s="91"/>
      <c r="O5" s="91"/>
      <c r="P5" s="91"/>
      <c r="Q5" s="91"/>
      <c r="R5" s="91"/>
      <c r="S5" s="91"/>
      <c r="T5" s="91"/>
      <c r="U5" s="91"/>
      <c r="V5" s="91"/>
      <c r="W5" s="91"/>
      <c r="X5" s="91"/>
      <c r="Y5" s="91"/>
      <c r="Z5" s="91"/>
      <c r="AA5" s="91"/>
      <c r="AB5" s="91"/>
      <c r="AC5" s="91"/>
      <c r="AD5" s="92"/>
      <c r="AN5" s="153"/>
      <c r="AO5" s="153"/>
      <c r="AP5" s="153"/>
      <c r="AQ5" s="153"/>
      <c r="AR5" s="153"/>
    </row>
    <row r="6" spans="1:44" s="83" customFormat="1" ht="20.100000000000001" customHeight="1">
      <c r="A6" s="94" t="s">
        <v>4</v>
      </c>
      <c r="B6" s="91"/>
      <c r="C6" s="93" t="s">
        <v>5</v>
      </c>
      <c r="D6" s="136" t="s">
        <v>191</v>
      </c>
      <c r="E6" s="91"/>
      <c r="F6" s="91"/>
      <c r="G6" s="156"/>
      <c r="H6" s="94"/>
      <c r="I6" s="94" t="s">
        <v>70</v>
      </c>
      <c r="J6" s="94"/>
      <c r="K6" s="94"/>
      <c r="L6" s="94"/>
      <c r="M6" s="94"/>
      <c r="N6" s="94"/>
      <c r="O6" s="94"/>
      <c r="P6" s="94"/>
      <c r="Q6" s="94"/>
      <c r="R6" s="94"/>
      <c r="S6" s="94"/>
      <c r="T6" s="94"/>
      <c r="U6" s="94"/>
      <c r="V6" s="94"/>
      <c r="W6" s="94"/>
      <c r="X6" s="94"/>
      <c r="Y6" s="94"/>
      <c r="Z6" s="95"/>
      <c r="AA6" s="95"/>
      <c r="AB6" s="95"/>
      <c r="AC6" s="95"/>
      <c r="AD6" s="96"/>
      <c r="AM6" s="155"/>
      <c r="AN6" s="153"/>
      <c r="AO6" s="153"/>
      <c r="AP6" s="153"/>
      <c r="AQ6" s="153"/>
    </row>
    <row r="7" spans="1:44" s="83" customFormat="1" ht="20.100000000000001" customHeight="1">
      <c r="A7" s="227" t="s">
        <v>139</v>
      </c>
      <c r="B7" s="227"/>
      <c r="C7" s="93" t="s">
        <v>6</v>
      </c>
      <c r="D7" s="136" t="s">
        <v>192</v>
      </c>
      <c r="E7" s="91"/>
      <c r="F7" s="91"/>
      <c r="G7" s="156"/>
      <c r="H7" s="94"/>
      <c r="I7" s="94" t="s">
        <v>68</v>
      </c>
      <c r="J7" s="94"/>
      <c r="K7" s="94"/>
      <c r="L7" s="94"/>
      <c r="M7" s="94"/>
      <c r="N7" s="94"/>
      <c r="O7" s="94"/>
      <c r="P7" s="94"/>
      <c r="Q7" s="94"/>
      <c r="R7" s="94"/>
      <c r="S7" s="94"/>
      <c r="T7" s="94"/>
      <c r="U7" s="94"/>
      <c r="V7" s="94"/>
      <c r="W7" s="94"/>
      <c r="X7" s="94"/>
      <c r="Y7" s="94"/>
      <c r="Z7" s="95"/>
      <c r="AA7" s="95"/>
      <c r="AB7" s="95"/>
      <c r="AC7" s="95"/>
      <c r="AD7" s="96"/>
      <c r="AM7" s="155"/>
      <c r="AN7" s="153"/>
      <c r="AO7" s="153"/>
      <c r="AP7" s="153"/>
      <c r="AQ7" s="153"/>
    </row>
    <row r="8" spans="1:44" s="83" customFormat="1" ht="20.100000000000001" customHeight="1">
      <c r="A8" s="228"/>
      <c r="B8" s="228"/>
      <c r="C8" s="95"/>
      <c r="D8" s="94"/>
      <c r="E8" s="96"/>
      <c r="F8" s="97"/>
      <c r="G8" s="96"/>
      <c r="H8" s="97"/>
      <c r="I8" s="96"/>
      <c r="J8" s="97"/>
      <c r="K8" s="96"/>
      <c r="L8" s="97"/>
      <c r="M8" s="96"/>
      <c r="N8" s="97"/>
      <c r="O8" s="96"/>
      <c r="P8" s="97"/>
      <c r="Q8" s="96"/>
      <c r="R8" s="97"/>
      <c r="S8" s="96"/>
      <c r="T8" s="97"/>
      <c r="U8" s="96"/>
      <c r="V8" s="97"/>
      <c r="W8" s="96"/>
      <c r="X8" s="97"/>
      <c r="Y8" s="96"/>
      <c r="Z8" s="97"/>
      <c r="AA8" s="96"/>
      <c r="AB8" s="97"/>
      <c r="AC8" s="96"/>
      <c r="AD8" s="97"/>
      <c r="AM8" s="155"/>
      <c r="AN8" s="153"/>
      <c r="AO8" s="153"/>
      <c r="AP8" s="153"/>
      <c r="AQ8" s="153"/>
    </row>
    <row r="9" spans="1:44" s="83" customFormat="1" ht="15.75" customHeight="1">
      <c r="A9" s="218" t="s">
        <v>7</v>
      </c>
      <c r="B9" s="218" t="s">
        <v>8</v>
      </c>
      <c r="C9" s="219" t="s">
        <v>9</v>
      </c>
      <c r="D9" s="220" t="s">
        <v>10</v>
      </c>
      <c r="E9" s="221" t="s">
        <v>76</v>
      </c>
      <c r="F9" s="221"/>
      <c r="G9" s="221" t="s">
        <v>77</v>
      </c>
      <c r="H9" s="222"/>
      <c r="I9" s="222"/>
      <c r="J9" s="158"/>
      <c r="K9" s="98"/>
      <c r="L9" s="98"/>
      <c r="M9" s="98"/>
      <c r="N9" s="98"/>
      <c r="O9" s="104"/>
      <c r="P9" s="104"/>
      <c r="Q9" s="104"/>
      <c r="R9" s="104"/>
      <c r="S9" s="104"/>
      <c r="T9" s="104"/>
      <c r="U9" s="104"/>
      <c r="V9" s="104"/>
      <c r="W9" s="104"/>
      <c r="X9" s="104"/>
      <c r="Y9" s="104"/>
      <c r="Z9" s="104"/>
      <c r="AA9" s="104"/>
      <c r="AB9" s="104"/>
      <c r="AC9" s="104"/>
      <c r="AD9" s="223" t="s">
        <v>11</v>
      </c>
      <c r="AM9" s="155"/>
      <c r="AN9" s="153"/>
      <c r="AO9" s="153"/>
      <c r="AP9" s="153"/>
      <c r="AQ9" s="153"/>
    </row>
    <row r="10" spans="1:44" s="83" customFormat="1">
      <c r="A10" s="218"/>
      <c r="B10" s="218"/>
      <c r="C10" s="219"/>
      <c r="D10" s="220"/>
      <c r="E10" s="221"/>
      <c r="F10" s="221"/>
      <c r="G10" s="222"/>
      <c r="H10" s="222"/>
      <c r="I10" s="222"/>
      <c r="J10" s="158"/>
      <c r="K10" s="99"/>
      <c r="L10" s="99"/>
      <c r="M10" s="99"/>
      <c r="N10" s="99"/>
      <c r="O10" s="105"/>
      <c r="P10" s="105"/>
      <c r="Q10" s="105"/>
      <c r="R10" s="105"/>
      <c r="S10" s="105"/>
      <c r="T10" s="105"/>
      <c r="U10" s="105"/>
      <c r="V10" s="105"/>
      <c r="W10" s="105"/>
      <c r="X10" s="105"/>
      <c r="Y10" s="105"/>
      <c r="Z10" s="105"/>
      <c r="AA10" s="105"/>
      <c r="AB10" s="108"/>
      <c r="AC10" s="108"/>
      <c r="AD10" s="224"/>
      <c r="AM10" s="155"/>
      <c r="AN10" s="153"/>
      <c r="AO10" s="153"/>
      <c r="AP10" s="153"/>
      <c r="AQ10" s="153"/>
      <c r="AR10" s="154"/>
    </row>
    <row r="11" spans="1:44" ht="66">
      <c r="A11" s="218"/>
      <c r="B11" s="218"/>
      <c r="C11" s="219"/>
      <c r="D11" s="218"/>
      <c r="E11" s="178" t="s">
        <v>71</v>
      </c>
      <c r="F11" s="179" t="s">
        <v>72</v>
      </c>
      <c r="G11" s="180" t="s">
        <v>73</v>
      </c>
      <c r="H11" s="181" t="s">
        <v>74</v>
      </c>
      <c r="I11" s="182" t="s">
        <v>75</v>
      </c>
      <c r="J11" s="100"/>
      <c r="K11" s="100"/>
      <c r="L11" s="100"/>
      <c r="M11" s="100"/>
      <c r="N11" s="100"/>
      <c r="O11" s="100"/>
      <c r="P11" s="100"/>
      <c r="Q11" s="100"/>
      <c r="R11" s="100"/>
      <c r="S11" s="100"/>
      <c r="T11" s="100"/>
      <c r="U11" s="100"/>
      <c r="V11" s="100"/>
      <c r="W11" s="100"/>
      <c r="X11" s="100"/>
      <c r="Y11" s="100"/>
      <c r="Z11" s="100"/>
      <c r="AA11" s="100"/>
      <c r="AB11" s="109"/>
      <c r="AC11" s="109"/>
      <c r="AD11" s="225"/>
      <c r="AM11" s="155"/>
      <c r="AN11" s="153"/>
      <c r="AO11" s="153"/>
      <c r="AP11" s="153"/>
      <c r="AQ11" s="153"/>
      <c r="AR11" s="154"/>
    </row>
    <row r="12" spans="1:44" s="83" customFormat="1">
      <c r="A12" s="101">
        <v>1</v>
      </c>
      <c r="B12" s="102" t="s">
        <v>145</v>
      </c>
      <c r="C12" s="103">
        <v>40307162521</v>
      </c>
      <c r="D12" s="101" t="s">
        <v>13</v>
      </c>
      <c r="E12" s="101">
        <v>4</v>
      </c>
      <c r="F12" s="157">
        <v>4</v>
      </c>
      <c r="G12" s="157">
        <v>3</v>
      </c>
      <c r="H12" s="157">
        <v>4</v>
      </c>
      <c r="I12" s="101">
        <v>3</v>
      </c>
      <c r="J12" s="101"/>
      <c r="K12" s="101"/>
      <c r="L12" s="101"/>
      <c r="M12" s="101"/>
      <c r="N12" s="101"/>
      <c r="O12" s="101"/>
      <c r="P12" s="101"/>
      <c r="Q12" s="101"/>
      <c r="R12" s="101"/>
      <c r="S12" s="101"/>
      <c r="T12" s="101"/>
      <c r="U12" s="101"/>
      <c r="V12" s="101"/>
      <c r="W12" s="101"/>
      <c r="X12" s="101"/>
      <c r="Y12" s="101"/>
      <c r="Z12" s="101"/>
      <c r="AA12" s="101"/>
      <c r="AB12" s="101"/>
      <c r="AC12" s="101"/>
      <c r="AD12" s="101">
        <v>4</v>
      </c>
      <c r="AF12" s="110">
        <v>0</v>
      </c>
      <c r="AG12" s="110" t="s">
        <v>12</v>
      </c>
      <c r="AI12" s="144">
        <v>1</v>
      </c>
      <c r="AM12" s="155"/>
      <c r="AN12" s="153"/>
      <c r="AO12" s="153"/>
      <c r="AP12" s="153"/>
      <c r="AQ12" s="153"/>
    </row>
    <row r="13" spans="1:44" s="83" customFormat="1">
      <c r="A13" s="101">
        <v>2</v>
      </c>
      <c r="B13" s="102" t="s">
        <v>146</v>
      </c>
      <c r="C13" s="103">
        <v>40307162522</v>
      </c>
      <c r="D13" s="101" t="s">
        <v>12</v>
      </c>
      <c r="E13" s="101"/>
      <c r="F13" s="157"/>
      <c r="G13" s="157"/>
      <c r="H13" s="157"/>
      <c r="I13" s="157"/>
      <c r="J13" s="101"/>
      <c r="K13" s="101"/>
      <c r="L13" s="101"/>
      <c r="M13" s="101"/>
      <c r="N13" s="101"/>
      <c r="O13" s="101"/>
      <c r="P13" s="101"/>
      <c r="Q13" s="101"/>
      <c r="R13" s="101"/>
      <c r="S13" s="101"/>
      <c r="T13" s="101"/>
      <c r="U13" s="101"/>
      <c r="V13" s="101"/>
      <c r="W13" s="101"/>
      <c r="X13" s="101"/>
      <c r="Y13" s="101"/>
      <c r="Z13" s="101"/>
      <c r="AA13" s="101"/>
      <c r="AB13" s="101"/>
      <c r="AC13" s="101"/>
      <c r="AD13" s="101"/>
      <c r="AF13" s="110">
        <v>1</v>
      </c>
      <c r="AG13" s="110" t="s">
        <v>13</v>
      </c>
    </row>
    <row r="14" spans="1:44" s="83" customFormat="1">
      <c r="A14" s="101">
        <v>3</v>
      </c>
      <c r="B14" s="102" t="s">
        <v>147</v>
      </c>
      <c r="C14" s="103">
        <v>40307162523</v>
      </c>
      <c r="D14" s="101" t="s">
        <v>13</v>
      </c>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F14" s="110">
        <v>2</v>
      </c>
      <c r="AG14" s="110" t="s">
        <v>12</v>
      </c>
    </row>
    <row r="15" spans="1:44" s="83" customFormat="1">
      <c r="A15" s="101">
        <v>4</v>
      </c>
      <c r="B15" s="102" t="s">
        <v>148</v>
      </c>
      <c r="C15" s="103">
        <v>454</v>
      </c>
      <c r="D15" s="101" t="s">
        <v>12</v>
      </c>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F15" s="110">
        <v>3</v>
      </c>
      <c r="AG15" s="110" t="s">
        <v>13</v>
      </c>
    </row>
    <row r="16" spans="1:44" s="83" customFormat="1">
      <c r="A16" s="101">
        <v>5</v>
      </c>
      <c r="B16" s="102" t="s">
        <v>149</v>
      </c>
      <c r="C16" s="103">
        <v>40307162525</v>
      </c>
      <c r="D16" s="101" t="s">
        <v>13</v>
      </c>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F16" s="110">
        <v>4</v>
      </c>
      <c r="AG16" s="110" t="s">
        <v>12</v>
      </c>
    </row>
    <row r="17" spans="1:35" s="83" customFormat="1">
      <c r="A17" s="101">
        <v>6</v>
      </c>
      <c r="B17" s="102" t="s">
        <v>150</v>
      </c>
      <c r="C17" s="103">
        <v>40307162526</v>
      </c>
      <c r="D17" s="101" t="s">
        <v>12</v>
      </c>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F17" s="110">
        <v>5</v>
      </c>
      <c r="AG17" s="110" t="s">
        <v>13</v>
      </c>
    </row>
    <row r="18" spans="1:35" s="83" customFormat="1">
      <c r="A18" s="101">
        <v>7</v>
      </c>
      <c r="B18" s="102" t="s">
        <v>83</v>
      </c>
      <c r="C18" s="103">
        <v>40307162527</v>
      </c>
      <c r="D18" s="101" t="s">
        <v>13</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F18" s="111">
        <v>6</v>
      </c>
      <c r="AG18" s="111" t="s">
        <v>12</v>
      </c>
    </row>
    <row r="19" spans="1:35" s="83" customFormat="1">
      <c r="A19" s="101">
        <v>8</v>
      </c>
      <c r="B19" s="102" t="s">
        <v>84</v>
      </c>
      <c r="C19" s="103">
        <v>40307162528</v>
      </c>
      <c r="D19" s="157" t="s">
        <v>12</v>
      </c>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F19" s="110">
        <v>7</v>
      </c>
      <c r="AG19" s="110" t="s">
        <v>13</v>
      </c>
      <c r="AH19" s="114"/>
      <c r="AI19" s="114"/>
    </row>
    <row r="20" spans="1:35" s="83" customFormat="1">
      <c r="A20" s="101">
        <v>9</v>
      </c>
      <c r="B20" s="102" t="s">
        <v>85</v>
      </c>
      <c r="C20" s="103">
        <v>40307162529</v>
      </c>
      <c r="D20" s="157" t="s">
        <v>13</v>
      </c>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F20" s="111">
        <v>8</v>
      </c>
      <c r="AG20" s="111" t="s">
        <v>12</v>
      </c>
      <c r="AH20" s="114"/>
      <c r="AI20" s="114"/>
    </row>
    <row r="21" spans="1:35" s="83" customFormat="1">
      <c r="A21" s="101">
        <v>10</v>
      </c>
      <c r="B21" s="102" t="s">
        <v>86</v>
      </c>
      <c r="C21" s="103">
        <v>40307162530</v>
      </c>
      <c r="D21" s="157" t="s">
        <v>12</v>
      </c>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F21" s="110">
        <v>9</v>
      </c>
      <c r="AG21" s="110" t="s">
        <v>13</v>
      </c>
      <c r="AH21" s="114"/>
      <c r="AI21" s="114"/>
    </row>
    <row r="22" spans="1:35" s="83" customFormat="1">
      <c r="A22" s="101">
        <v>11</v>
      </c>
      <c r="B22" s="102" t="s">
        <v>87</v>
      </c>
      <c r="C22" s="103">
        <v>40307162531</v>
      </c>
      <c r="D22" s="157" t="s">
        <v>13</v>
      </c>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F22" s="112"/>
      <c r="AG22" s="112"/>
      <c r="AH22" s="114"/>
      <c r="AI22" s="114"/>
    </row>
    <row r="23" spans="1:35" s="83" customFormat="1">
      <c r="A23" s="101">
        <v>12</v>
      </c>
      <c r="B23" s="102" t="s">
        <v>88</v>
      </c>
      <c r="C23" s="103">
        <v>40307162532</v>
      </c>
      <c r="D23" s="157" t="s">
        <v>12</v>
      </c>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F23" s="112"/>
      <c r="AG23" s="112"/>
      <c r="AH23" s="114"/>
      <c r="AI23" s="114"/>
    </row>
    <row r="24" spans="1:35" s="83" customFormat="1">
      <c r="A24" s="101">
        <v>13</v>
      </c>
      <c r="B24" s="102" t="s">
        <v>89</v>
      </c>
      <c r="C24" s="103">
        <v>40307162533</v>
      </c>
      <c r="D24" s="157" t="s">
        <v>13</v>
      </c>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F24" s="112"/>
      <c r="AG24" s="112"/>
    </row>
    <row r="25" spans="1:35" s="83" customFormat="1">
      <c r="A25" s="101">
        <v>14</v>
      </c>
      <c r="B25" s="102" t="s">
        <v>90</v>
      </c>
      <c r="C25" s="103">
        <v>40307162534</v>
      </c>
      <c r="D25" s="157" t="s">
        <v>12</v>
      </c>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F25" s="112"/>
      <c r="AG25" s="112"/>
    </row>
    <row r="26" spans="1:35" s="83" customFormat="1">
      <c r="A26" s="101">
        <v>15</v>
      </c>
      <c r="B26" s="102" t="s">
        <v>91</v>
      </c>
      <c r="C26" s="103">
        <v>40307162535</v>
      </c>
      <c r="D26" s="157" t="s">
        <v>13</v>
      </c>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F26" s="112"/>
      <c r="AG26" s="112"/>
    </row>
    <row r="27" spans="1:35" s="83" customFormat="1">
      <c r="A27" s="101">
        <v>16</v>
      </c>
      <c r="B27" s="102" t="s">
        <v>92</v>
      </c>
      <c r="C27" s="103">
        <v>40307162536</v>
      </c>
      <c r="D27" s="157" t="s">
        <v>12</v>
      </c>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F27" s="112"/>
      <c r="AG27" s="112"/>
    </row>
    <row r="28" spans="1:35" s="83" customFormat="1">
      <c r="A28" s="101">
        <v>17</v>
      </c>
      <c r="B28" s="102" t="s">
        <v>93</v>
      </c>
      <c r="C28" s="103">
        <v>40307162537</v>
      </c>
      <c r="D28" s="157" t="s">
        <v>13</v>
      </c>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F28" s="112"/>
      <c r="AG28" s="112"/>
    </row>
    <row r="29" spans="1:35" s="83" customFormat="1">
      <c r="A29" s="101">
        <v>18</v>
      </c>
      <c r="B29" s="102" t="s">
        <v>94</v>
      </c>
      <c r="C29" s="103">
        <v>40307162538</v>
      </c>
      <c r="D29" s="157" t="s">
        <v>12</v>
      </c>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F29" s="112"/>
      <c r="AG29" s="112"/>
    </row>
    <row r="30" spans="1:35" s="83" customFormat="1">
      <c r="A30" s="101">
        <v>19</v>
      </c>
      <c r="B30" s="102" t="s">
        <v>95</v>
      </c>
      <c r="C30" s="103">
        <v>40307162539</v>
      </c>
      <c r="D30" s="157" t="s">
        <v>13</v>
      </c>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F30" s="112"/>
      <c r="AG30" s="112"/>
    </row>
    <row r="31" spans="1:35" s="83" customFormat="1">
      <c r="A31" s="101">
        <v>20</v>
      </c>
      <c r="B31" s="102" t="s">
        <v>96</v>
      </c>
      <c r="C31" s="103">
        <v>40307162540</v>
      </c>
      <c r="D31" s="157" t="s">
        <v>12</v>
      </c>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F31" s="112"/>
      <c r="AG31" s="112"/>
    </row>
    <row r="32" spans="1:35" s="83" customFormat="1">
      <c r="A32" s="101">
        <v>21</v>
      </c>
      <c r="B32" s="102" t="s">
        <v>97</v>
      </c>
      <c r="C32" s="103">
        <v>40307162541</v>
      </c>
      <c r="D32" s="157" t="s">
        <v>13</v>
      </c>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F32" s="112"/>
      <c r="AG32" s="112"/>
    </row>
    <row r="33" spans="1:33" s="83" customFormat="1">
      <c r="A33" s="101">
        <v>22</v>
      </c>
      <c r="B33" s="102" t="s">
        <v>98</v>
      </c>
      <c r="C33" s="103">
        <v>40307162542</v>
      </c>
      <c r="D33" s="157" t="s">
        <v>12</v>
      </c>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F33" s="112"/>
      <c r="AG33" s="112"/>
    </row>
    <row r="34" spans="1:33" s="83" customFormat="1">
      <c r="A34" s="101">
        <v>23</v>
      </c>
      <c r="B34" s="102" t="s">
        <v>99</v>
      </c>
      <c r="C34" s="103">
        <v>40307162543</v>
      </c>
      <c r="D34" s="157" t="s">
        <v>13</v>
      </c>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F34" s="112"/>
      <c r="AG34" s="112"/>
    </row>
    <row r="35" spans="1:33" s="83" customFormat="1">
      <c r="A35" s="101">
        <v>24</v>
      </c>
      <c r="B35" s="102" t="s">
        <v>100</v>
      </c>
      <c r="C35" s="103">
        <v>40307162544</v>
      </c>
      <c r="D35" s="157" t="s">
        <v>12</v>
      </c>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F35" s="112"/>
      <c r="AG35" s="112"/>
    </row>
    <row r="36" spans="1:33" s="83" customFormat="1">
      <c r="A36" s="101">
        <v>25</v>
      </c>
      <c r="B36" s="102" t="s">
        <v>101</v>
      </c>
      <c r="C36" s="103" t="s">
        <v>151</v>
      </c>
      <c r="D36" s="157" t="s">
        <v>12</v>
      </c>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F36" s="112"/>
      <c r="AG36" s="112"/>
    </row>
    <row r="37" spans="1:33" s="83" customFormat="1">
      <c r="A37" s="101">
        <v>26</v>
      </c>
      <c r="B37" s="102" t="s">
        <v>102</v>
      </c>
      <c r="C37" s="103" t="s">
        <v>152</v>
      </c>
      <c r="D37" s="157" t="s">
        <v>13</v>
      </c>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F37" s="112"/>
      <c r="AG37" s="112"/>
    </row>
    <row r="38" spans="1:33" s="83" customFormat="1">
      <c r="A38" s="101">
        <v>27</v>
      </c>
      <c r="B38" s="102" t="s">
        <v>103</v>
      </c>
      <c r="C38" s="103" t="s">
        <v>153</v>
      </c>
      <c r="D38" s="157" t="s">
        <v>12</v>
      </c>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F38" s="112"/>
      <c r="AG38" s="112"/>
    </row>
    <row r="39" spans="1:33" s="83" customFormat="1">
      <c r="A39" s="101">
        <v>28</v>
      </c>
      <c r="B39" s="102" t="s">
        <v>104</v>
      </c>
      <c r="C39" s="103" t="s">
        <v>154</v>
      </c>
      <c r="D39" s="157" t="s">
        <v>13</v>
      </c>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F39" s="112"/>
      <c r="AG39" s="112"/>
    </row>
    <row r="40" spans="1:33" s="83" customFormat="1">
      <c r="A40" s="101">
        <v>29</v>
      </c>
      <c r="B40" s="102" t="s">
        <v>105</v>
      </c>
      <c r="C40" s="103" t="s">
        <v>155</v>
      </c>
      <c r="D40" s="157" t="s">
        <v>12</v>
      </c>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F40" s="112"/>
      <c r="AG40" s="112"/>
    </row>
    <row r="41" spans="1:33" s="83" customFormat="1">
      <c r="A41" s="101">
        <v>30</v>
      </c>
      <c r="B41" s="102" t="s">
        <v>106</v>
      </c>
      <c r="C41" s="103" t="s">
        <v>156</v>
      </c>
      <c r="D41" s="157" t="s">
        <v>13</v>
      </c>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F41" s="112"/>
      <c r="AG41" s="112"/>
    </row>
    <row r="42" spans="1:33" s="83" customFormat="1">
      <c r="A42" s="101">
        <v>31</v>
      </c>
      <c r="B42" s="102" t="s">
        <v>107</v>
      </c>
      <c r="C42" s="103" t="s">
        <v>157</v>
      </c>
      <c r="D42" s="157" t="s">
        <v>12</v>
      </c>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F42" s="112"/>
      <c r="AG42" s="112"/>
    </row>
    <row r="43" spans="1:33" s="83" customFormat="1">
      <c r="A43" s="101">
        <v>32</v>
      </c>
      <c r="B43" s="102" t="s">
        <v>108</v>
      </c>
      <c r="C43" s="103" t="s">
        <v>158</v>
      </c>
      <c r="D43" s="157" t="s">
        <v>13</v>
      </c>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F43" s="112"/>
      <c r="AG43" s="112"/>
    </row>
    <row r="44" spans="1:33" s="83" customFormat="1">
      <c r="A44" s="101">
        <v>33</v>
      </c>
      <c r="B44" s="102" t="s">
        <v>109</v>
      </c>
      <c r="C44" s="103" t="s">
        <v>159</v>
      </c>
      <c r="D44" s="157" t="s">
        <v>12</v>
      </c>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F44" s="112"/>
      <c r="AG44" s="112"/>
    </row>
    <row r="45" spans="1:33" s="83" customFormat="1">
      <c r="A45" s="101">
        <v>34</v>
      </c>
      <c r="B45" s="102" t="s">
        <v>110</v>
      </c>
      <c r="C45" s="103" t="s">
        <v>160</v>
      </c>
      <c r="D45" s="157" t="s">
        <v>13</v>
      </c>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F45" s="112"/>
      <c r="AG45" s="112"/>
    </row>
    <row r="46" spans="1:33" s="83" customFormat="1">
      <c r="A46" s="101">
        <v>35</v>
      </c>
      <c r="B46" s="102" t="s">
        <v>111</v>
      </c>
      <c r="C46" s="103" t="s">
        <v>161</v>
      </c>
      <c r="D46" s="157" t="s">
        <v>12</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F46" s="112"/>
      <c r="AG46" s="112"/>
    </row>
    <row r="47" spans="1:33" s="83" customFormat="1">
      <c r="A47" s="101">
        <v>36</v>
      </c>
      <c r="B47" s="102" t="s">
        <v>112</v>
      </c>
      <c r="C47" s="103" t="s">
        <v>162</v>
      </c>
      <c r="D47" s="157" t="s">
        <v>13</v>
      </c>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F47" s="112"/>
      <c r="AG47" s="112"/>
    </row>
    <row r="48" spans="1:33" s="83" customFormat="1">
      <c r="A48" s="101">
        <v>37</v>
      </c>
      <c r="B48" s="102" t="s">
        <v>113</v>
      </c>
      <c r="C48" s="103" t="s">
        <v>163</v>
      </c>
      <c r="D48" s="157" t="s">
        <v>12</v>
      </c>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F48" s="112"/>
      <c r="AG48" s="112"/>
    </row>
    <row r="49" spans="1:33" s="83" customFormat="1">
      <c r="A49" s="101">
        <v>38</v>
      </c>
      <c r="B49" s="102" t="s">
        <v>114</v>
      </c>
      <c r="C49" s="103" t="s">
        <v>164</v>
      </c>
      <c r="D49" s="157" t="s">
        <v>13</v>
      </c>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F49" s="112"/>
      <c r="AG49" s="112"/>
    </row>
    <row r="50" spans="1:33" s="83" customFormat="1">
      <c r="A50" s="101">
        <v>39</v>
      </c>
      <c r="B50" s="102" t="s">
        <v>115</v>
      </c>
      <c r="C50" s="103" t="s">
        <v>165</v>
      </c>
      <c r="D50" s="157" t="s">
        <v>12</v>
      </c>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F50" s="112"/>
      <c r="AG50" s="112"/>
    </row>
    <row r="51" spans="1:33" s="83" customFormat="1">
      <c r="A51" s="101">
        <v>40</v>
      </c>
      <c r="B51" s="102" t="s">
        <v>116</v>
      </c>
      <c r="C51" s="103" t="s">
        <v>166</v>
      </c>
      <c r="D51" s="157" t="s">
        <v>13</v>
      </c>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F51" s="112"/>
      <c r="AG51" s="112"/>
    </row>
    <row r="52" spans="1:33" s="83" customFormat="1">
      <c r="A52" s="101">
        <v>41</v>
      </c>
      <c r="B52" s="102" t="s">
        <v>117</v>
      </c>
      <c r="C52" s="103" t="s">
        <v>167</v>
      </c>
      <c r="D52" s="157" t="s">
        <v>12</v>
      </c>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F52" s="112"/>
      <c r="AG52" s="112"/>
    </row>
    <row r="53" spans="1:33" s="83" customFormat="1">
      <c r="A53" s="101">
        <v>42</v>
      </c>
      <c r="B53" s="102" t="s">
        <v>118</v>
      </c>
      <c r="C53" s="103" t="s">
        <v>168</v>
      </c>
      <c r="D53" s="157" t="s">
        <v>13</v>
      </c>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F53" s="112"/>
      <c r="AG53" s="112"/>
    </row>
    <row r="54" spans="1:33" s="83" customFormat="1">
      <c r="A54" s="101">
        <v>43</v>
      </c>
      <c r="B54" s="102" t="s">
        <v>119</v>
      </c>
      <c r="C54" s="103" t="s">
        <v>169</v>
      </c>
      <c r="D54" s="157" t="s">
        <v>12</v>
      </c>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F54" s="112"/>
      <c r="AG54" s="112"/>
    </row>
    <row r="55" spans="1:33" s="83" customFormat="1">
      <c r="A55" s="101">
        <v>44</v>
      </c>
      <c r="B55" s="102" t="s">
        <v>120</v>
      </c>
      <c r="C55" s="103" t="s">
        <v>170</v>
      </c>
      <c r="D55" s="157" t="s">
        <v>13</v>
      </c>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F55" s="112"/>
      <c r="AG55" s="112"/>
    </row>
    <row r="56" spans="1:33" s="83" customFormat="1">
      <c r="A56" s="101">
        <v>45</v>
      </c>
      <c r="B56" s="102" t="s">
        <v>121</v>
      </c>
      <c r="C56" s="103" t="s">
        <v>171</v>
      </c>
      <c r="D56" s="157" t="s">
        <v>12</v>
      </c>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F56" s="112"/>
      <c r="AG56" s="112"/>
    </row>
    <row r="57" spans="1:33" s="83" customFormat="1">
      <c r="A57" s="101">
        <v>46</v>
      </c>
      <c r="B57" s="102" t="s">
        <v>122</v>
      </c>
      <c r="C57" s="103" t="s">
        <v>172</v>
      </c>
      <c r="D57" s="157" t="s">
        <v>13</v>
      </c>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F57" s="112"/>
      <c r="AG57" s="112"/>
    </row>
    <row r="58" spans="1:33" s="83" customFormat="1">
      <c r="A58" s="101">
        <v>47</v>
      </c>
      <c r="B58" s="102" t="s">
        <v>123</v>
      </c>
      <c r="C58" s="103" t="s">
        <v>173</v>
      </c>
      <c r="D58" s="157" t="s">
        <v>12</v>
      </c>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F58" s="112"/>
      <c r="AG58" s="112"/>
    </row>
    <row r="59" spans="1:33" s="83" customFormat="1">
      <c r="A59" s="101">
        <v>48</v>
      </c>
      <c r="B59" s="102" t="s">
        <v>124</v>
      </c>
      <c r="C59" s="103" t="s">
        <v>174</v>
      </c>
      <c r="D59" s="157" t="s">
        <v>13</v>
      </c>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F59" s="112"/>
      <c r="AG59" s="112"/>
    </row>
    <row r="60" spans="1:33" s="83" customFormat="1">
      <c r="A60" s="101">
        <v>49</v>
      </c>
      <c r="B60" s="102" t="s">
        <v>125</v>
      </c>
      <c r="C60" s="103" t="s">
        <v>175</v>
      </c>
      <c r="D60" s="157" t="s">
        <v>12</v>
      </c>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13"/>
      <c r="AF60" s="114"/>
      <c r="AG60" s="114"/>
    </row>
    <row r="61" spans="1:33" s="83" customFormat="1">
      <c r="A61" s="101">
        <v>50</v>
      </c>
      <c r="B61" s="102" t="s">
        <v>126</v>
      </c>
      <c r="C61" s="103" t="s">
        <v>176</v>
      </c>
      <c r="D61" s="157" t="s">
        <v>13</v>
      </c>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F61" s="114"/>
      <c r="AG61" s="114"/>
    </row>
    <row r="62" spans="1:33" s="83" customFormat="1">
      <c r="A62" s="101">
        <v>51</v>
      </c>
      <c r="B62" s="102" t="s">
        <v>127</v>
      </c>
      <c r="C62" s="103" t="s">
        <v>177</v>
      </c>
      <c r="D62" s="157" t="s">
        <v>12</v>
      </c>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F62" s="114"/>
      <c r="AG62" s="114"/>
    </row>
    <row r="63" spans="1:33" s="83" customFormat="1">
      <c r="A63" s="101">
        <v>52</v>
      </c>
      <c r="B63" s="102" t="s">
        <v>128</v>
      </c>
      <c r="C63" s="103" t="s">
        <v>178</v>
      </c>
      <c r="D63" s="157" t="s">
        <v>13</v>
      </c>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F63" s="114"/>
      <c r="AG63" s="114"/>
    </row>
    <row r="64" spans="1:33" s="83" customFormat="1">
      <c r="A64" s="101">
        <v>53</v>
      </c>
      <c r="B64" s="102" t="s">
        <v>129</v>
      </c>
      <c r="C64" s="103" t="s">
        <v>179</v>
      </c>
      <c r="D64" s="157" t="s">
        <v>12</v>
      </c>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F64" s="114"/>
      <c r="AG64" s="114"/>
    </row>
    <row r="65" spans="1:33" s="83" customFormat="1">
      <c r="A65" s="101">
        <v>54</v>
      </c>
      <c r="B65" s="102" t="s">
        <v>130</v>
      </c>
      <c r="C65" s="103" t="s">
        <v>180</v>
      </c>
      <c r="D65" s="157" t="s">
        <v>13</v>
      </c>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F65" s="114"/>
      <c r="AG65" s="114"/>
    </row>
    <row r="66" spans="1:33">
      <c r="A66" s="115"/>
      <c r="B66" s="116"/>
      <c r="C66" s="116"/>
      <c r="D66" s="117"/>
      <c r="E66" s="116"/>
      <c r="F66" s="226"/>
      <c r="G66" s="226"/>
      <c r="H66" s="226"/>
      <c r="I66" s="226"/>
      <c r="J66" s="226"/>
      <c r="K66" s="226"/>
      <c r="L66" s="226"/>
      <c r="M66" s="226"/>
      <c r="N66" s="226"/>
      <c r="O66" s="226"/>
      <c r="P66" s="226"/>
      <c r="Q66" s="226"/>
      <c r="R66" s="226"/>
      <c r="S66" s="226"/>
      <c r="T66" s="116"/>
      <c r="U66" s="116"/>
      <c r="V66" s="116"/>
      <c r="W66" s="116"/>
      <c r="X66" s="116"/>
      <c r="Y66" s="116"/>
      <c r="Z66" s="116"/>
      <c r="AA66" s="116"/>
      <c r="AB66" s="116"/>
      <c r="AC66" s="116"/>
      <c r="AD66" s="129"/>
      <c r="AF66" s="130"/>
      <c r="AG66" s="130"/>
    </row>
    <row r="67" spans="1:33" ht="15.95" customHeight="1">
      <c r="A67" s="118"/>
      <c r="B67" s="119"/>
      <c r="C67" s="119"/>
      <c r="D67" s="120"/>
      <c r="E67" s="119"/>
      <c r="F67" s="217"/>
      <c r="G67" s="217"/>
      <c r="H67" s="217"/>
      <c r="I67" s="217"/>
      <c r="J67" s="217"/>
      <c r="K67" s="217"/>
      <c r="L67" s="217"/>
      <c r="M67" s="217"/>
      <c r="N67" s="217"/>
      <c r="O67" s="217"/>
      <c r="P67" s="217"/>
      <c r="Q67" s="217"/>
      <c r="R67" s="217"/>
      <c r="S67" s="217"/>
      <c r="T67" s="119"/>
      <c r="U67" s="119"/>
      <c r="V67" s="119"/>
      <c r="W67" s="119"/>
      <c r="X67" s="119"/>
      <c r="Y67" s="119"/>
      <c r="Z67" s="119"/>
      <c r="AA67" s="119"/>
      <c r="AB67" s="119"/>
      <c r="AC67" s="119"/>
      <c r="AD67" s="131"/>
      <c r="AF67" s="130"/>
      <c r="AG67" s="130"/>
    </row>
    <row r="68" spans="1:33" ht="15.95" customHeight="1">
      <c r="A68" s="118"/>
      <c r="B68" s="119"/>
      <c r="C68" s="119"/>
      <c r="D68" s="120"/>
      <c r="E68" s="119"/>
      <c r="F68" s="217"/>
      <c r="G68" s="217"/>
      <c r="H68" s="217"/>
      <c r="I68" s="217"/>
      <c r="J68" s="217"/>
      <c r="K68" s="217"/>
      <c r="L68" s="217"/>
      <c r="M68" s="217"/>
      <c r="N68" s="217"/>
      <c r="O68" s="217"/>
      <c r="P68" s="217"/>
      <c r="Q68" s="217"/>
      <c r="R68" s="217"/>
      <c r="S68" s="217"/>
      <c r="T68" s="119"/>
      <c r="U68" s="119"/>
      <c r="V68" s="119"/>
      <c r="W68" s="119"/>
      <c r="X68" s="119"/>
      <c r="Y68" s="119"/>
      <c r="Z68" s="119"/>
      <c r="AA68" s="119"/>
      <c r="AB68" s="119"/>
      <c r="AC68" s="119"/>
      <c r="AD68" s="131"/>
      <c r="AF68" s="130"/>
      <c r="AG68" s="130"/>
    </row>
    <row r="69" spans="1:33" ht="15.95" customHeight="1">
      <c r="A69" s="122"/>
      <c r="B69" s="119" t="s">
        <v>14</v>
      </c>
      <c r="C69" s="119"/>
      <c r="D69" s="120"/>
      <c r="E69" s="119"/>
      <c r="F69" s="217"/>
      <c r="G69" s="217"/>
      <c r="H69" s="217"/>
      <c r="I69" s="217"/>
      <c r="J69" s="217"/>
      <c r="K69" s="217"/>
      <c r="L69" s="217"/>
      <c r="M69" s="217"/>
      <c r="N69" s="217"/>
      <c r="O69" s="217"/>
      <c r="P69" s="217"/>
      <c r="Q69" s="217"/>
      <c r="R69" s="217"/>
      <c r="S69" s="217"/>
      <c r="T69" s="119"/>
      <c r="U69" s="119"/>
      <c r="V69" s="119"/>
      <c r="W69" s="119"/>
      <c r="X69" s="119"/>
      <c r="Y69" s="119"/>
      <c r="Z69" s="119"/>
      <c r="AA69" s="119"/>
      <c r="AB69" s="119"/>
      <c r="AC69" s="119"/>
      <c r="AD69" s="131"/>
      <c r="AF69" s="130"/>
      <c r="AG69" s="130"/>
    </row>
    <row r="70" spans="1:33">
      <c r="A70" s="122"/>
      <c r="B70" s="123" t="s">
        <v>193</v>
      </c>
      <c r="C70" s="123"/>
      <c r="D70" s="124"/>
      <c r="E70" s="123"/>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31"/>
      <c r="AF70" s="130"/>
      <c r="AG70" s="130"/>
    </row>
    <row r="71" spans="1:33">
      <c r="A71" s="122"/>
      <c r="B71" s="123" t="s">
        <v>132</v>
      </c>
      <c r="C71" s="123"/>
      <c r="D71" s="124"/>
      <c r="E71" s="123"/>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31"/>
      <c r="AF71" s="130"/>
      <c r="AG71" s="130"/>
    </row>
    <row r="72" spans="1:33">
      <c r="A72" s="122"/>
      <c r="B72" s="143" t="str">
        <f>$D$1</f>
        <v>SMK PERSADA</v>
      </c>
      <c r="C72" s="125"/>
      <c r="D72" s="121"/>
      <c r="E72" s="125"/>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31"/>
      <c r="AF72" s="130"/>
      <c r="AG72" s="130"/>
    </row>
    <row r="73" spans="1:33">
      <c r="A73" s="118"/>
      <c r="B73" s="119"/>
      <c r="C73" s="119"/>
      <c r="D73" s="120"/>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31"/>
      <c r="AF73" s="130"/>
      <c r="AG73" s="130"/>
    </row>
    <row r="74" spans="1:33">
      <c r="A74" s="118"/>
      <c r="B74" s="119"/>
      <c r="C74" s="119"/>
      <c r="D74" s="120"/>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31"/>
      <c r="AF74" s="130"/>
      <c r="AG74" s="130"/>
    </row>
    <row r="75" spans="1:33">
      <c r="A75" s="118"/>
      <c r="B75" s="119"/>
      <c r="C75" s="119"/>
      <c r="D75" s="120"/>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31"/>
      <c r="AF75" s="130"/>
      <c r="AG75" s="130"/>
    </row>
    <row r="76" spans="1:33">
      <c r="A76" s="118"/>
      <c r="B76" s="119"/>
      <c r="C76" s="119"/>
      <c r="D76" s="120"/>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31"/>
      <c r="AF76" s="130"/>
      <c r="AG76" s="130"/>
    </row>
    <row r="77" spans="1:33">
      <c r="A77" s="126"/>
      <c r="B77" s="127"/>
      <c r="C77" s="127"/>
      <c r="D77" s="128"/>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32"/>
      <c r="AF77" s="130"/>
      <c r="AG77" s="130"/>
    </row>
    <row r="78" spans="1:33">
      <c r="AF78" s="130"/>
      <c r="AG78" s="130"/>
    </row>
    <row r="79" spans="1:33">
      <c r="AF79" s="130"/>
      <c r="AG79" s="130"/>
    </row>
    <row r="80" spans="1:33">
      <c r="AF80" s="130"/>
      <c r="AG80" s="130"/>
    </row>
    <row r="81" spans="32:33">
      <c r="AF81" s="130"/>
      <c r="AG81" s="130"/>
    </row>
    <row r="82" spans="32:33">
      <c r="AF82" s="130"/>
      <c r="AG82" s="130"/>
    </row>
    <row r="83" spans="32:33">
      <c r="AF83" s="130"/>
      <c r="AG83" s="130"/>
    </row>
    <row r="84" spans="32:33">
      <c r="AF84" s="130"/>
      <c r="AG84" s="130"/>
    </row>
    <row r="85" spans="32:33">
      <c r="AF85" s="130"/>
      <c r="AG85" s="130"/>
    </row>
    <row r="86" spans="32:33">
      <c r="AF86" s="130"/>
      <c r="AG86" s="130"/>
    </row>
    <row r="87" spans="32:33">
      <c r="AF87" s="130"/>
      <c r="AG87" s="130"/>
    </row>
    <row r="88" spans="32:33">
      <c r="AF88" s="130"/>
      <c r="AG88" s="130"/>
    </row>
    <row r="89" spans="32:33">
      <c r="AF89" s="130"/>
      <c r="AG89" s="130"/>
    </row>
    <row r="90" spans="32:33">
      <c r="AF90" s="130"/>
      <c r="AG90" s="130"/>
    </row>
    <row r="91" spans="32:33">
      <c r="AF91" s="130"/>
      <c r="AG91" s="130"/>
    </row>
    <row r="92" spans="32:33">
      <c r="AF92" s="130"/>
      <c r="AG92" s="130"/>
    </row>
    <row r="93" spans="32:33">
      <c r="AF93" s="130"/>
      <c r="AG93" s="130"/>
    </row>
    <row r="94" spans="32:33">
      <c r="AF94" s="130"/>
      <c r="AG94" s="130"/>
    </row>
    <row r="95" spans="32:33">
      <c r="AF95" s="130"/>
      <c r="AG95" s="130"/>
    </row>
    <row r="96" spans="32:33">
      <c r="AF96" s="130"/>
      <c r="AG96" s="130"/>
    </row>
    <row r="97" spans="32:33">
      <c r="AF97" s="130"/>
      <c r="AG97" s="130"/>
    </row>
    <row r="98" spans="32:33">
      <c r="AF98" s="130"/>
      <c r="AG98" s="130"/>
    </row>
    <row r="99" spans="32:33">
      <c r="AF99" s="130"/>
      <c r="AG99" s="130"/>
    </row>
    <row r="100" spans="32:33">
      <c r="AF100" s="130"/>
      <c r="AG100" s="130"/>
    </row>
    <row r="101" spans="32:33">
      <c r="AF101" s="130"/>
      <c r="AG101" s="130"/>
    </row>
    <row r="102" spans="32:33">
      <c r="AF102" s="130"/>
      <c r="AG102" s="130"/>
    </row>
    <row r="103" spans="32:33">
      <c r="AF103" s="130"/>
      <c r="AG103" s="130"/>
    </row>
    <row r="104" spans="32:33">
      <c r="AF104" s="130"/>
      <c r="AG104" s="130"/>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formatRows="0"/>
  <mergeCells count="12">
    <mergeCell ref="AD9:AD11"/>
    <mergeCell ref="F66:S66"/>
    <mergeCell ref="F67:S67"/>
    <mergeCell ref="F68:S68"/>
    <mergeCell ref="A7:B8"/>
    <mergeCell ref="F69:S69"/>
    <mergeCell ref="A9:A11"/>
    <mergeCell ref="B9:B11"/>
    <mergeCell ref="C9:C11"/>
    <mergeCell ref="D9:D11"/>
    <mergeCell ref="E9:F10"/>
    <mergeCell ref="G9:I10"/>
  </mergeCells>
  <dataValidations count="1">
    <dataValidation type="whole" allowBlank="1" showErrorMessage="1" errorTitle="TAHAP PENGUASAAN" error="SILA ISIKAN TAHAP PENGUASAAN YANG BETUL!" sqref="E12:Z65 AD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1"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7</xdr:col>
                    <xdr:colOff>1143000</xdr:colOff>
                    <xdr:row>4</xdr:row>
                    <xdr:rowOff>190500</xdr:rowOff>
                  </from>
                  <to>
                    <xdr:col>8</xdr:col>
                    <xdr:colOff>180975</xdr:colOff>
                    <xdr:row>5</xdr:row>
                    <xdr:rowOff>200025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7</xdr:col>
                    <xdr:colOff>1133475</xdr:colOff>
                    <xdr:row>5</xdr:row>
                    <xdr:rowOff>228600</xdr:rowOff>
                  </from>
                  <to>
                    <xdr:col>8</xdr:col>
                    <xdr:colOff>161925</xdr:colOff>
                    <xdr:row>6</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K100"/>
  <sheetViews>
    <sheetView showGridLines="0" topLeftCell="B7" zoomScale="90" zoomScaleNormal="90" zoomScaleSheetLayoutView="100" workbookViewId="0">
      <selection activeCell="F67" sqref="F67"/>
    </sheetView>
  </sheetViews>
  <sheetFormatPr defaultRowHeight="16.5" zeroHeight="1"/>
  <cols>
    <col min="1" max="1" width="3.7109375" style="1" customWidth="1"/>
    <col min="2" max="3" width="8.28515625" style="37" customWidth="1"/>
    <col min="4" max="4" width="23.140625" style="37" customWidth="1"/>
    <col min="5" max="5" width="19.28515625" style="37" customWidth="1"/>
    <col min="6" max="6" width="94.7109375" style="37" customWidth="1"/>
    <col min="7" max="7" width="5.42578125" style="39" customWidth="1"/>
    <col min="8" max="8" width="12.5703125" style="40"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36" customFormat="1" ht="21" customHeight="1">
      <c r="A1" s="41"/>
      <c r="B1" s="230" t="str">
        <f>'REKOD PRESTASI MURID'!$D$1</f>
        <v>SMK PERSADA</v>
      </c>
      <c r="C1" s="230"/>
      <c r="D1" s="230"/>
      <c r="E1" s="230"/>
      <c r="F1" s="230"/>
      <c r="G1" s="41"/>
      <c r="H1" s="40"/>
    </row>
    <row r="2" spans="1:11" s="36" customFormat="1" ht="21" customHeight="1">
      <c r="A2" s="41"/>
      <c r="B2" s="230" t="str">
        <f>'REKOD PRESTASI MURID'!$D$2</f>
        <v>DUNGUN</v>
      </c>
      <c r="C2" s="230"/>
      <c r="D2" s="230"/>
      <c r="E2" s="230"/>
      <c r="F2" s="230"/>
      <c r="G2" s="41"/>
      <c r="H2" s="40"/>
    </row>
    <row r="3" spans="1:11" s="36" customFormat="1" ht="21" customHeight="1">
      <c r="A3" s="41"/>
      <c r="B3" s="230" t="str">
        <f>'REKOD PRESTASI MURID'!$D$3</f>
        <v>TERENGGANU</v>
      </c>
      <c r="C3" s="230"/>
      <c r="D3" s="230"/>
      <c r="E3" s="230"/>
      <c r="F3" s="230"/>
      <c r="G3" s="41"/>
      <c r="H3" s="40"/>
    </row>
    <row r="4" spans="1:11" s="36" customFormat="1" ht="21" customHeight="1">
      <c r="A4" s="42"/>
      <c r="B4" s="231">
        <f>'REKOD PRESTASI MURID'!$D$4</f>
        <v>43632</v>
      </c>
      <c r="C4" s="231"/>
      <c r="D4" s="231"/>
      <c r="E4" s="231"/>
      <c r="F4" s="231"/>
      <c r="G4" s="42"/>
      <c r="H4" s="247" t="s">
        <v>15</v>
      </c>
      <c r="I4" s="247"/>
      <c r="J4" s="247"/>
    </row>
    <row r="5" spans="1:11">
      <c r="A5" s="7"/>
      <c r="B5" s="7"/>
      <c r="C5" s="7"/>
      <c r="D5" s="7"/>
      <c r="E5" s="7"/>
      <c r="F5" s="7"/>
      <c r="G5" s="7"/>
      <c r="H5" s="43"/>
      <c r="I5" s="78"/>
      <c r="J5" s="78"/>
    </row>
    <row r="6" spans="1:11" ht="18.75">
      <c r="A6" s="7"/>
      <c r="B6" s="44" t="str">
        <f>'REKOD PRESTASI MURID'!$A$7</f>
        <v>PENDIDIKAN JASMANI 
DAN PENDIDIKAN KESIHATAN</v>
      </c>
      <c r="C6" s="7"/>
      <c r="D6" s="7"/>
      <c r="E6" s="7"/>
      <c r="F6" s="7"/>
      <c r="G6" s="7"/>
      <c r="H6" s="43"/>
      <c r="I6" s="79">
        <v>1</v>
      </c>
      <c r="J6" s="78"/>
    </row>
    <row r="7" spans="1:11">
      <c r="A7" s="7"/>
      <c r="B7" s="7"/>
      <c r="C7" s="7"/>
      <c r="D7" s="7"/>
      <c r="E7" s="7"/>
      <c r="F7" s="7"/>
      <c r="G7" s="7"/>
      <c r="H7" s="45">
        <v>1</v>
      </c>
      <c r="I7" s="45" t="str">
        <f>'REKOD PRESTASI MURID'!B12</f>
        <v>MURID 1</v>
      </c>
      <c r="J7" s="45" t="str">
        <f t="shared" ref="J7:J24" si="0">IF(I7=0,"",H7&amp;"  "&amp;I7)</f>
        <v>1  MURID 1</v>
      </c>
      <c r="K7" s="1">
        <f>'REKOD PRESTASI MURID'!AI12</f>
        <v>1</v>
      </c>
    </row>
    <row r="8" spans="1:11">
      <c r="A8" s="7"/>
      <c r="B8" s="248" t="s">
        <v>16</v>
      </c>
      <c r="C8" s="249"/>
      <c r="D8" s="46" t="str">
        <f>VLOOKUP($I$6,H7:J74,2)</f>
        <v>MURID 1</v>
      </c>
      <c r="E8" s="47"/>
      <c r="F8" s="18"/>
      <c r="G8" s="7"/>
      <c r="H8" s="45">
        <v>2</v>
      </c>
      <c r="I8" s="45" t="str">
        <f>'REKOD PRESTASI MURID'!B13</f>
        <v>MURID 2</v>
      </c>
      <c r="J8" s="45" t="str">
        <f t="shared" si="0"/>
        <v>2  MURID 2</v>
      </c>
      <c r="K8" s="1" t="str">
        <f>'REKOD PRESTASI MURID'!I6</f>
        <v>Pentaksiran Pertengahan Tahun</v>
      </c>
    </row>
    <row r="9" spans="1:11">
      <c r="A9" s="7"/>
      <c r="B9" s="250" t="s">
        <v>17</v>
      </c>
      <c r="C9" s="251"/>
      <c r="D9" s="50">
        <f>VLOOKUP($I$6,'REKOD PRESTASI MURID'!$A$12:$D$65,3)</f>
        <v>40307162521</v>
      </c>
      <c r="E9" s="51"/>
      <c r="F9" s="18"/>
      <c r="G9" s="7"/>
      <c r="H9" s="45">
        <v>3</v>
      </c>
      <c r="I9" s="45" t="str">
        <f>'REKOD PRESTASI MURID'!B14</f>
        <v>MURID 3</v>
      </c>
      <c r="J9" s="45" t="str">
        <f t="shared" si="0"/>
        <v>3  MURID 3</v>
      </c>
      <c r="K9" s="1" t="str">
        <f>'REKOD PRESTASI MURID'!I7</f>
        <v>Pentaksiran Akhir tahun</v>
      </c>
    </row>
    <row r="10" spans="1:11">
      <c r="A10" s="7"/>
      <c r="B10" s="250" t="s">
        <v>18</v>
      </c>
      <c r="C10" s="251"/>
      <c r="D10" s="52" t="str">
        <f>VLOOKUP($I$6,'REKOD PRESTASI MURID'!$A$12:$D$65,4)</f>
        <v>L</v>
      </c>
      <c r="E10" s="53"/>
      <c r="F10" s="18"/>
      <c r="G10" s="7"/>
      <c r="H10" s="45">
        <v>4</v>
      </c>
      <c r="I10" s="45" t="str">
        <f>'REKOD PRESTASI MURID'!B15</f>
        <v>MURID 4</v>
      </c>
      <c r="J10" s="45" t="str">
        <f t="shared" si="0"/>
        <v>4  MURID 4</v>
      </c>
    </row>
    <row r="11" spans="1:11">
      <c r="A11" s="7"/>
      <c r="B11" s="250" t="s">
        <v>19</v>
      </c>
      <c r="C11" s="251"/>
      <c r="D11" s="52" t="str">
        <f>'REKOD PRESTASI MURID'!D7</f>
        <v>TINGKATAN 3 IBNU SINAR</v>
      </c>
      <c r="E11" s="53"/>
      <c r="F11" s="18"/>
      <c r="G11" s="7"/>
      <c r="H11" s="45">
        <v>5</v>
      </c>
      <c r="I11" s="45" t="str">
        <f>'REKOD PRESTASI MURID'!B16</f>
        <v>MURID 5</v>
      </c>
      <c r="J11" s="45" t="str">
        <f t="shared" si="0"/>
        <v>5  MURID 5</v>
      </c>
    </row>
    <row r="12" spans="1:11">
      <c r="A12" s="7"/>
      <c r="B12" s="48" t="s">
        <v>20</v>
      </c>
      <c r="C12" s="49"/>
      <c r="D12" s="52" t="str">
        <f>'REKOD PRESTASI MURID'!$D$6</f>
        <v>EN. HAMDI BIN HANAFI</v>
      </c>
      <c r="E12" s="53"/>
      <c r="F12" s="18"/>
      <c r="G12" s="7"/>
      <c r="H12" s="45">
        <v>6</v>
      </c>
      <c r="I12" s="45" t="str">
        <f>'REKOD PRESTASI MURID'!B17</f>
        <v>MURID 6</v>
      </c>
      <c r="J12" s="45" t="str">
        <f t="shared" si="0"/>
        <v>6  MURID 6</v>
      </c>
      <c r="K12" s="76"/>
    </row>
    <row r="13" spans="1:11">
      <c r="A13" s="7"/>
      <c r="B13" s="232" t="s">
        <v>21</v>
      </c>
      <c r="C13" s="233"/>
      <c r="D13" s="188">
        <f>B4</f>
        <v>43632</v>
      </c>
      <c r="E13" s="54"/>
      <c r="F13" s="18"/>
      <c r="G13" s="7"/>
      <c r="H13" s="45">
        <v>7</v>
      </c>
      <c r="I13" s="45" t="str">
        <f>'REKOD PRESTASI MURID'!B18</f>
        <v>MURID 7</v>
      </c>
      <c r="J13" s="45" t="str">
        <f t="shared" si="0"/>
        <v>7  MURID 7</v>
      </c>
    </row>
    <row r="14" spans="1:11">
      <c r="A14" s="7"/>
      <c r="B14" s="18"/>
      <c r="C14" s="18"/>
      <c r="D14" s="18"/>
      <c r="E14" s="55"/>
      <c r="F14" s="18"/>
      <c r="G14" s="7"/>
      <c r="H14" s="45">
        <v>8</v>
      </c>
      <c r="I14" s="45" t="str">
        <f>'REKOD PRESTASI MURID'!B19</f>
        <v>MURID 8</v>
      </c>
      <c r="J14" s="45" t="str">
        <f t="shared" si="0"/>
        <v>8  MURID 8</v>
      </c>
    </row>
    <row r="15" spans="1:11" ht="22.5" customHeight="1">
      <c r="A15" s="7"/>
      <c r="B15" s="236" t="s">
        <v>22</v>
      </c>
      <c r="C15" s="236"/>
      <c r="D15" s="236"/>
      <c r="E15" s="241" t="str">
        <f>IF(K7=1,"",VLOOKUP($I$6,'REKOD PRESTASI MURID'!$A$12:$AD$65,30))</f>
        <v/>
      </c>
      <c r="F15" s="234" t="str">
        <f>UPPER(IF(K7=1,K8,K9))</f>
        <v>PENTAKSIRAN PERTENGAHAN TAHUN</v>
      </c>
      <c r="G15" s="7"/>
      <c r="H15" s="45">
        <v>9</v>
      </c>
      <c r="I15" s="45" t="str">
        <f>'REKOD PRESTASI MURID'!B20</f>
        <v>MURID 9</v>
      </c>
      <c r="J15" s="45" t="str">
        <f t="shared" si="0"/>
        <v>9  MURID 9</v>
      </c>
    </row>
    <row r="16" spans="1:11" ht="22.5" customHeight="1">
      <c r="A16" s="7"/>
      <c r="B16" s="237"/>
      <c r="C16" s="237"/>
      <c r="D16" s="237"/>
      <c r="E16" s="241"/>
      <c r="F16" s="235"/>
      <c r="G16" s="7"/>
      <c r="H16" s="45">
        <v>10</v>
      </c>
      <c r="I16" s="45" t="str">
        <f>'REKOD PRESTASI MURID'!B21</f>
        <v>MURID 10</v>
      </c>
      <c r="J16" s="45" t="str">
        <f t="shared" si="0"/>
        <v>10  MURID 10</v>
      </c>
    </row>
    <row r="17" spans="1:10" ht="295.5" customHeight="1">
      <c r="A17" s="7"/>
      <c r="B17" s="239" t="s">
        <v>23</v>
      </c>
      <c r="C17" s="239"/>
      <c r="D17" s="240"/>
      <c r="E17" s="242" t="str">
        <f>IF(E15="","Tahap Penguasaan Keseluruhan hanya dilaporkan pada pentaksiran akhir tahun sahaja",VLOOKUP(E15,'DATA PERNYATAAN TAHAP PGUASAAN '!A204:B209,2))</f>
        <v>Tahap Penguasaan Keseluruhan hanya dilaporkan pada pentaksiran akhir tahun sahaja</v>
      </c>
      <c r="F17" s="243"/>
      <c r="G17" s="7"/>
      <c r="H17" s="45">
        <v>11</v>
      </c>
      <c r="I17" s="45" t="str">
        <f>'REKOD PRESTASI MURID'!B22</f>
        <v>MURID 11</v>
      </c>
      <c r="J17" s="45" t="str">
        <f t="shared" si="0"/>
        <v>11  MURID 11</v>
      </c>
    </row>
    <row r="18" spans="1:10">
      <c r="A18" s="7"/>
      <c r="B18" s="6"/>
      <c r="C18" s="6"/>
      <c r="D18" s="6"/>
      <c r="E18" s="6"/>
      <c r="F18" s="6"/>
      <c r="G18" s="7"/>
      <c r="H18" s="45">
        <v>12</v>
      </c>
      <c r="I18" s="45" t="str">
        <f>'REKOD PRESTASI MURID'!B23</f>
        <v>MURID 12</v>
      </c>
      <c r="J18" s="45" t="str">
        <f t="shared" si="0"/>
        <v>12  MURID 12</v>
      </c>
    </row>
    <row r="19" spans="1:10" ht="60.75" customHeight="1">
      <c r="A19" s="7"/>
      <c r="B19" s="244" t="s">
        <v>133</v>
      </c>
      <c r="C19" s="244"/>
      <c r="D19" s="56" t="s">
        <v>138</v>
      </c>
      <c r="E19" s="57" t="s">
        <v>24</v>
      </c>
      <c r="F19" s="58" t="s">
        <v>25</v>
      </c>
      <c r="G19" s="7"/>
      <c r="H19" s="45">
        <v>13</v>
      </c>
      <c r="I19" s="45" t="str">
        <f>'REKOD PRESTASI MURID'!B24</f>
        <v>MURID 13</v>
      </c>
      <c r="J19" s="45" t="str">
        <f t="shared" si="0"/>
        <v>13  MURID 13</v>
      </c>
    </row>
    <row r="20" spans="1:10" ht="336.75" customHeight="1">
      <c r="A20" s="7"/>
      <c r="B20" s="238" t="s">
        <v>136</v>
      </c>
      <c r="C20" s="238"/>
      <c r="D20" s="59" t="str">
        <f>'REKOD PRESTASI MURID'!$E$11</f>
        <v xml:space="preserve">BIDANG KEMAHIRAN </v>
      </c>
      <c r="E20" s="60">
        <f>VLOOKUP($I$6,'REKOD PRESTASI MURID'!$A$12:$AD$65,5)</f>
        <v>4</v>
      </c>
      <c r="F20" s="61" t="str">
        <f>VLOOKUP(E20,'DATA PERNYATAAN TAHAP PGUASAAN '!A4:B9,2)</f>
        <v>Boleh melakukan rutin gimnastrada dengan lakuan yang betul secara secara berkumpulan dan seragam.
Boleh mempersembahkan pergerakan kreatif yang direka cipta dengan menggunakan prop mengikut muzik yang didengar serta langkah tarian Zapin dan tarian Ngajat secara berkumpulan dan seragam mengikut muzik yang didengar.
Boleh melakukan kemahiran asas permainan bola keranjang, hoki, pingpong, tenis dan sofbol dengan lakuan yang betul pada pelbagai situasi permainan. 
Boleh mengaplikasikan pengetahuan berkaitan prinsip mekanik untuk meningkatkan kelajuan lari berpagar, jarak lompatan dalam lompat kijang dan jarak lemparan dalam lempar cakera dengan lakuan yang betul.
Boleh melakukan aktiviti pandu arah dan menyelesaikan tugasan pada setiap check point serta melakar dan menerangkan laluan pandu arah kumpulan masing-masing; mengaplikasikan strategi menyerang dan bertahan yang sesuai semasa bermain dodgeball; dan mengaplikasikan strategi melepasi halangan dan mematikan pihak lawan semasa permainan tradisional Gelap Cerah dan Aci Sep dalam kumpulan kecil dengan mengikut peraturan permainan.</v>
      </c>
      <c r="G20" s="7"/>
      <c r="H20" s="45">
        <v>14</v>
      </c>
      <c r="I20" s="45" t="str">
        <f>'REKOD PRESTASI MURID'!B25</f>
        <v>MURID 14</v>
      </c>
      <c r="J20" s="45" t="str">
        <f t="shared" si="0"/>
        <v>14  MURID 14</v>
      </c>
    </row>
    <row r="21" spans="1:10" ht="93.75" customHeight="1">
      <c r="A21" s="7"/>
      <c r="B21" s="238"/>
      <c r="C21" s="238"/>
      <c r="D21" s="59" t="str">
        <f>'REKOD PRESTASI MURID'!$F$11</f>
        <v xml:space="preserve">BIDANG KECERGASAN </v>
      </c>
      <c r="E21" s="60">
        <f>VLOOKUP($I$6,'REKOD PRESTASI MURID'!$A$12:$AD$65,6)</f>
        <v>4</v>
      </c>
      <c r="F21" s="61" t="str">
        <f>VLOOKUP(E21,'DATA PERNYATAAN TAHAP PGUASAAN '!A12:B17,2)</f>
        <v>Boleh mengaplikasikan senaman kapasiti aerobik berdasarkan KNL yang disasarkan secara tekal.
Boleh mengaplikasikan dan menjelaskan pemboleh ubah latihan yang melibatkan jangka masa, bilangan ulangan dan bebanan semasa melakukan senaman meningkatkan daya tahan otot dan kekuatan otot.
Boleh menyenarai dan mengaplikasikan kaedah pengukuran lemak badan yang lain daripada ukuran lipatan kulit berdasarkan pencarian maklumat.
Membandingkan peratus lemak badan sendiri dengan julat peratus lemak badan yang ideal.
Boleh mengaplikasikan pengetahuan berkaitan prosedur yang betul semasa mengukur tahap kecergasan fizikal menggunakan ujian SEGAK.</v>
      </c>
      <c r="G21" s="7"/>
      <c r="H21" s="45">
        <v>15</v>
      </c>
      <c r="I21" s="45" t="str">
        <f>'REKOD PRESTASI MURID'!B26</f>
        <v>MURID 15</v>
      </c>
      <c r="J21" s="45" t="str">
        <f t="shared" si="0"/>
        <v>15  MURID 15</v>
      </c>
    </row>
    <row r="22" spans="1:10" ht="76.5" customHeight="1">
      <c r="A22" s="7"/>
      <c r="B22" s="238" t="s">
        <v>137</v>
      </c>
      <c r="C22" s="238"/>
      <c r="D22" s="59" t="str">
        <f>'REKOD PRESTASI MURID'!$G$11</f>
        <v xml:space="preserve">PENDIDIKAN KESIHATAN REPRODUKTIF DAN SOSIAL (PEERS) </v>
      </c>
      <c r="E22" s="60">
        <f>VLOOKUP($I$6,'REKOD PRESTASI MURID'!$A$12:$AD$65,7)</f>
        <v>3</v>
      </c>
      <c r="F22" s="61" t="str">
        <f>VLOOKUP(E22,'DATA PERNYATAAN TAHAP PGUASAAN '!A20:B25,2)</f>
        <v>Mengaplikasikan kemahiran kecekapan psikososial dalam menangani masalah kesihatan diri dan reproduktif, penyalahgunaan bahan, kesihatan mental dan emosi, kekeluargaan, perhubungan, penyakit dan keselamatan untuk mengadaptasi permintaan serta cabaran kehidupan harian.</v>
      </c>
      <c r="G22" s="7"/>
      <c r="H22" s="45">
        <v>16</v>
      </c>
      <c r="I22" s="45" t="str">
        <f>'REKOD PRESTASI MURID'!B27</f>
        <v>MURID 16</v>
      </c>
      <c r="J22" s="45" t="str">
        <f t="shared" si="0"/>
        <v>16  MURID 16</v>
      </c>
    </row>
    <row r="23" spans="1:10" ht="66" customHeight="1">
      <c r="A23" s="7"/>
      <c r="B23" s="238"/>
      <c r="C23" s="238"/>
      <c r="D23" s="59" t="str">
        <f>'REKOD PRESTASI MURID'!$H$11</f>
        <v xml:space="preserve">PEMAKANAN </v>
      </c>
      <c r="E23" s="60">
        <f>VLOOKUP($I$6,'REKOD PRESTASI MURID'!$A$12:$AD$65,8)</f>
        <v>4</v>
      </c>
      <c r="F23" s="61" t="str">
        <f>VLOOKUP(E23,'DATA PERNYATAAN TAHAP PGUASAAN '!A28:B33,2)</f>
        <v xml:space="preserve">Membandingkan keperluan kalori berdasarkan aktiviti mengikut kumpulan umur, jantina, aktiviti fizikal dan fisiologi. </v>
      </c>
      <c r="G23" s="7"/>
      <c r="H23" s="45">
        <v>17</v>
      </c>
      <c r="I23" s="45" t="str">
        <f>'REKOD PRESTASI MURID'!B28</f>
        <v>MURID 17</v>
      </c>
      <c r="J23" s="45" t="str">
        <f t="shared" si="0"/>
        <v>17  MURID 17</v>
      </c>
    </row>
    <row r="24" spans="1:10" ht="66" customHeight="1">
      <c r="A24" s="7"/>
      <c r="B24" s="238"/>
      <c r="C24" s="238"/>
      <c r="D24" s="59" t="str">
        <f>'REKOD PRESTASI MURID'!$I$11</f>
        <v xml:space="preserve">PERTOLONGAN CEMAS </v>
      </c>
      <c r="E24" s="60">
        <f>VLOOKUP($I$6,'REKOD PRESTASI MURID'!$A$12:$AD$65,9)</f>
        <v>3</v>
      </c>
      <c r="F24" s="61" t="str">
        <f>VLOOKUP(E24,'DATA PERNYATAAN TAHAP PGUASAAN '!A36:B41,2)</f>
        <v xml:space="preserve">Mendemonstrasi langkah langkah prosedur R.I.C.E. </v>
      </c>
      <c r="G24" s="7"/>
      <c r="H24" s="45">
        <v>18</v>
      </c>
      <c r="I24" s="45" t="str">
        <f>'REKOD PRESTASI MURID'!B29</f>
        <v>MURID 18</v>
      </c>
      <c r="J24" s="45" t="str">
        <f t="shared" si="0"/>
        <v>18  MURID 18</v>
      </c>
    </row>
    <row r="25" spans="1:10" hidden="1">
      <c r="A25" s="7"/>
      <c r="B25" s="62"/>
      <c r="C25" s="63"/>
      <c r="D25" s="59">
        <f>'REKOD PRESTASI MURID'!$J$11</f>
        <v>0</v>
      </c>
      <c r="E25" s="60">
        <f>VLOOKUP($I$6,'REKOD PRESTASI MURID'!$A$12:$AD$65,10)</f>
        <v>0</v>
      </c>
      <c r="F25" s="61" t="e">
        <f>VLOOKUP(E25,'DATA PERNYATAAN TAHAP PGUASAAN '!A44:B49,2)</f>
        <v>#N/A</v>
      </c>
      <c r="G25" s="7"/>
      <c r="H25" s="45">
        <v>19</v>
      </c>
      <c r="I25" s="45" t="str">
        <f>'REKOD PRESTASI MURID'!B30</f>
        <v>MURID 19</v>
      </c>
      <c r="J25" s="45" t="str">
        <f t="shared" ref="J25:J30" si="1">IF(I25=0,"",H25&amp;"  "&amp;I25)</f>
        <v>19  MURID 19</v>
      </c>
    </row>
    <row r="26" spans="1:10" hidden="1">
      <c r="A26" s="7"/>
      <c r="B26" s="62"/>
      <c r="C26" s="63"/>
      <c r="D26" s="59">
        <f>'REKOD PRESTASI MURID'!$K$11</f>
        <v>0</v>
      </c>
      <c r="E26" s="60">
        <f>VLOOKUP($I$6,'REKOD PRESTASI MURID'!$A$12:$AD$65,11)</f>
        <v>0</v>
      </c>
      <c r="F26" s="61" t="e">
        <f>VLOOKUP(E26,'DATA PERNYATAAN TAHAP PGUASAAN '!A52:B57,2)</f>
        <v>#N/A</v>
      </c>
      <c r="G26" s="7"/>
      <c r="H26" s="45">
        <v>20</v>
      </c>
      <c r="I26" s="45" t="str">
        <f>'REKOD PRESTASI MURID'!B31</f>
        <v>MURID 20</v>
      </c>
      <c r="J26" s="45" t="str">
        <f t="shared" si="1"/>
        <v>20  MURID 20</v>
      </c>
    </row>
    <row r="27" spans="1:10" hidden="1">
      <c r="A27" s="7"/>
      <c r="B27" s="62"/>
      <c r="C27" s="63"/>
      <c r="D27" s="59">
        <f>'REKOD PRESTASI MURID'!$L$11</f>
        <v>0</v>
      </c>
      <c r="E27" s="60">
        <f>VLOOKUP($I$6,'REKOD PRESTASI MURID'!$A$12:$AD$65,12)</f>
        <v>0</v>
      </c>
      <c r="F27" s="61" t="e">
        <f>VLOOKUP(E27,'DATA PERNYATAAN TAHAP PGUASAAN '!A60:B65,2)</f>
        <v>#N/A</v>
      </c>
      <c r="G27" s="7"/>
      <c r="H27" s="45">
        <v>21</v>
      </c>
      <c r="I27" s="45" t="str">
        <f>'REKOD PRESTASI MURID'!B32</f>
        <v>MURID 21</v>
      </c>
      <c r="J27" s="45" t="str">
        <f t="shared" si="1"/>
        <v>21  MURID 21</v>
      </c>
    </row>
    <row r="28" spans="1:10" hidden="1">
      <c r="A28" s="7"/>
      <c r="B28" s="62"/>
      <c r="C28" s="63"/>
      <c r="D28" s="59">
        <f>'REKOD PRESTASI MURID'!$M$11</f>
        <v>0</v>
      </c>
      <c r="E28" s="60">
        <f>VLOOKUP($I$6,'REKOD PRESTASI MURID'!$A$12:$AD$65,13)</f>
        <v>0</v>
      </c>
      <c r="F28" s="61" t="e">
        <f>VLOOKUP(E28,'DATA PERNYATAAN TAHAP PGUASAAN '!A68:B73,2)</f>
        <v>#N/A</v>
      </c>
      <c r="G28" s="7"/>
      <c r="H28" s="45">
        <v>22</v>
      </c>
      <c r="I28" s="45" t="str">
        <f>'REKOD PRESTASI MURID'!B33</f>
        <v>MURID 22</v>
      </c>
      <c r="J28" s="45" t="str">
        <f t="shared" si="1"/>
        <v>22  MURID 22</v>
      </c>
    </row>
    <row r="29" spans="1:10" hidden="1">
      <c r="A29" s="7"/>
      <c r="B29" s="62"/>
      <c r="C29" s="63"/>
      <c r="D29" s="59">
        <f>'REKOD PRESTASI MURID'!$N$11</f>
        <v>0</v>
      </c>
      <c r="E29" s="60">
        <f>VLOOKUP($I$6,'REKOD PRESTASI MURID'!$A$12:$AD$65,14)</f>
        <v>0</v>
      </c>
      <c r="F29" s="61" t="e">
        <f>VLOOKUP(E29,'DATA PERNYATAAN TAHAP PGUASAAN '!A76:B81,2)</f>
        <v>#N/A</v>
      </c>
      <c r="G29" s="7"/>
      <c r="H29" s="45">
        <v>23</v>
      </c>
      <c r="I29" s="45" t="str">
        <f>'REKOD PRESTASI MURID'!B34</f>
        <v>MURID 23</v>
      </c>
      <c r="J29" s="45" t="str">
        <f t="shared" si="1"/>
        <v>23  MURID 23</v>
      </c>
    </row>
    <row r="30" spans="1:10" hidden="1">
      <c r="A30" s="7"/>
      <c r="B30" s="62"/>
      <c r="C30" s="63"/>
      <c r="D30" s="59">
        <f>'REKOD PRESTASI MURID'!$O$11</f>
        <v>0</v>
      </c>
      <c r="E30" s="60">
        <f>VLOOKUP($I$6,'REKOD PRESTASI MURID'!$A$12:$AD$65,15)</f>
        <v>0</v>
      </c>
      <c r="F30" s="61" t="e">
        <f>VLOOKUP(E30,'DATA PERNYATAAN TAHAP PGUASAAN '!A84:B89,2)</f>
        <v>#N/A</v>
      </c>
      <c r="G30" s="7"/>
      <c r="H30" s="45">
        <v>24</v>
      </c>
      <c r="I30" s="45" t="str">
        <f>'REKOD PRESTASI MURID'!B35</f>
        <v>MURID 24</v>
      </c>
      <c r="J30" s="45" t="str">
        <f t="shared" si="1"/>
        <v>24  MURID 24</v>
      </c>
    </row>
    <row r="31" spans="1:10" hidden="1">
      <c r="A31" s="7"/>
      <c r="B31" s="62"/>
      <c r="C31" s="63"/>
      <c r="D31" s="59">
        <f>'REKOD PRESTASI MURID'!$P$11</f>
        <v>0</v>
      </c>
      <c r="E31" s="60">
        <f>VLOOKUP($I$6,'REKOD PRESTASI MURID'!$A$12:$AD$65,16)</f>
        <v>0</v>
      </c>
      <c r="F31" s="61" t="e">
        <f>VLOOKUP(E31,'DATA PERNYATAAN TAHAP PGUASAAN '!A92:B97,2)</f>
        <v>#N/A</v>
      </c>
      <c r="G31" s="7"/>
      <c r="H31" s="45">
        <v>25</v>
      </c>
      <c r="I31" s="45" t="str">
        <f>'REKOD PRESTASI MURID'!B36</f>
        <v>MURID 25</v>
      </c>
      <c r="J31" s="45" t="str">
        <f t="shared" ref="J31:J68" si="2">IF(I31=0,"",H31&amp;"  "&amp;I31)</f>
        <v>25  MURID 25</v>
      </c>
    </row>
    <row r="32" spans="1:10" hidden="1">
      <c r="A32" s="7"/>
      <c r="B32" s="62"/>
      <c r="C32" s="63"/>
      <c r="D32" s="59">
        <f>'REKOD PRESTASI MURID'!Q$11</f>
        <v>0</v>
      </c>
      <c r="E32" s="60">
        <f>VLOOKUP($I$6,'REKOD PRESTASI MURID'!$A$12:$AD$65,17)</f>
        <v>0</v>
      </c>
      <c r="F32" s="61" t="e">
        <f>VLOOKUP(E32,'DATA PERNYATAAN TAHAP PGUASAAN '!A100:B105,2)</f>
        <v>#N/A</v>
      </c>
      <c r="G32" s="7"/>
      <c r="H32" s="45">
        <v>26</v>
      </c>
      <c r="I32" s="45" t="str">
        <f>'REKOD PRESTASI MURID'!B37</f>
        <v>MURID 26</v>
      </c>
      <c r="J32" s="45" t="str">
        <f t="shared" si="2"/>
        <v>26  MURID 26</v>
      </c>
    </row>
    <row r="33" spans="1:10" hidden="1">
      <c r="A33" s="7"/>
      <c r="B33" s="62"/>
      <c r="C33" s="63"/>
      <c r="D33" s="59">
        <f>'REKOD PRESTASI MURID'!$R$11</f>
        <v>0</v>
      </c>
      <c r="E33" s="60">
        <f>VLOOKUP($I$6,'REKOD PRESTASI MURID'!$A$12:$AD$65,18)</f>
        <v>0</v>
      </c>
      <c r="F33" s="61" t="e">
        <f>VLOOKUP(E33,'DATA PERNYATAAN TAHAP PGUASAAN '!A108:B113,2)</f>
        <v>#N/A</v>
      </c>
      <c r="G33" s="7"/>
      <c r="H33" s="45">
        <v>27</v>
      </c>
      <c r="I33" s="45" t="str">
        <f>'REKOD PRESTASI MURID'!B38</f>
        <v>MURID 27</v>
      </c>
      <c r="J33" s="45" t="str">
        <f t="shared" si="2"/>
        <v>27  MURID 27</v>
      </c>
    </row>
    <row r="34" spans="1:10" hidden="1">
      <c r="A34" s="7"/>
      <c r="B34" s="62"/>
      <c r="C34" s="63"/>
      <c r="D34" s="59">
        <f>'REKOD PRESTASI MURID'!$S$11</f>
        <v>0</v>
      </c>
      <c r="E34" s="60">
        <f>VLOOKUP($I$6,'REKOD PRESTASI MURID'!$A$12:$AD$65,19)</f>
        <v>0</v>
      </c>
      <c r="F34" s="61" t="e">
        <f>VLOOKUP(E34,'DATA PERNYATAAN TAHAP PGUASAAN '!A116:B121,2)</f>
        <v>#N/A</v>
      </c>
      <c r="G34" s="7"/>
      <c r="H34" s="45">
        <v>28</v>
      </c>
      <c r="I34" s="45" t="str">
        <f>'REKOD PRESTASI MURID'!B39</f>
        <v>MURID 28</v>
      </c>
      <c r="J34" s="45" t="str">
        <f t="shared" si="2"/>
        <v>28  MURID 28</v>
      </c>
    </row>
    <row r="35" spans="1:10" hidden="1">
      <c r="A35" s="7"/>
      <c r="B35" s="62"/>
      <c r="C35" s="63"/>
      <c r="D35" s="59">
        <f>'REKOD PRESTASI MURID'!$T$11</f>
        <v>0</v>
      </c>
      <c r="E35" s="60">
        <f>VLOOKUP($I$6,'REKOD PRESTASI MURID'!$A$12:$AD$65,20)</f>
        <v>0</v>
      </c>
      <c r="F35" s="61" t="e">
        <f>VLOOKUP(E35,'DATA PERNYATAAN TAHAP PGUASAAN '!A124:B129,2)</f>
        <v>#N/A</v>
      </c>
      <c r="G35" s="7"/>
      <c r="H35" s="45">
        <v>29</v>
      </c>
      <c r="I35" s="45" t="str">
        <f>'REKOD PRESTASI MURID'!B40</f>
        <v>MURID 29</v>
      </c>
      <c r="J35" s="45" t="str">
        <f t="shared" si="2"/>
        <v>29  MURID 29</v>
      </c>
    </row>
    <row r="36" spans="1:10" hidden="1">
      <c r="A36" s="7"/>
      <c r="B36" s="62"/>
      <c r="C36" s="63"/>
      <c r="D36" s="59">
        <f>'REKOD PRESTASI MURID'!$U$11</f>
        <v>0</v>
      </c>
      <c r="E36" s="60">
        <f>VLOOKUP($I$6,'REKOD PRESTASI MURID'!$A$12:$AD$65,21)</f>
        <v>0</v>
      </c>
      <c r="F36" s="61" t="e">
        <f>VLOOKUP(E36,'DATA PERNYATAAN TAHAP PGUASAAN '!A132:B137,2)</f>
        <v>#N/A</v>
      </c>
      <c r="G36" s="7"/>
      <c r="H36" s="45">
        <v>30</v>
      </c>
      <c r="I36" s="45" t="str">
        <f>'REKOD PRESTASI MURID'!B41</f>
        <v>MURID 30</v>
      </c>
      <c r="J36" s="45" t="str">
        <f t="shared" si="2"/>
        <v>30  MURID 30</v>
      </c>
    </row>
    <row r="37" spans="1:10" hidden="1">
      <c r="A37" s="7"/>
      <c r="B37" s="62"/>
      <c r="C37" s="63"/>
      <c r="D37" s="59">
        <f>'REKOD PRESTASI MURID'!$V$11</f>
        <v>0</v>
      </c>
      <c r="E37" s="60">
        <f>VLOOKUP($I$6,'REKOD PRESTASI MURID'!$A$12:$AD$65,22)</f>
        <v>0</v>
      </c>
      <c r="F37" s="61" t="e">
        <f>VLOOKUP(E37,'DATA PERNYATAAN TAHAP PGUASAAN '!A140:B145,2)</f>
        <v>#N/A</v>
      </c>
      <c r="G37" s="7"/>
      <c r="H37" s="45">
        <v>31</v>
      </c>
      <c r="I37" s="45" t="str">
        <f>'REKOD PRESTASI MURID'!B42</f>
        <v>MURID 31</v>
      </c>
      <c r="J37" s="45" t="str">
        <f t="shared" si="2"/>
        <v>31  MURID 31</v>
      </c>
    </row>
    <row r="38" spans="1:10" hidden="1">
      <c r="A38" s="7"/>
      <c r="B38" s="62"/>
      <c r="C38" s="63"/>
      <c r="D38" s="59">
        <f>'REKOD PRESTASI MURID'!$W$11</f>
        <v>0</v>
      </c>
      <c r="E38" s="60">
        <f>VLOOKUP($I$6,'REKOD PRESTASI MURID'!$A$12:$AD$65,23)</f>
        <v>0</v>
      </c>
      <c r="F38" s="61" t="e">
        <f>VLOOKUP(E38,'DATA PERNYATAAN TAHAP PGUASAAN '!A148:B153,2)</f>
        <v>#N/A</v>
      </c>
      <c r="G38" s="7"/>
      <c r="H38" s="45">
        <v>32</v>
      </c>
      <c r="I38" s="45" t="str">
        <f>'REKOD PRESTASI MURID'!B43</f>
        <v>MURID 32</v>
      </c>
      <c r="J38" s="45" t="str">
        <f t="shared" si="2"/>
        <v>32  MURID 32</v>
      </c>
    </row>
    <row r="39" spans="1:10" hidden="1">
      <c r="A39" s="7"/>
      <c r="B39" s="62"/>
      <c r="C39" s="63"/>
      <c r="D39" s="59">
        <f>'REKOD PRESTASI MURID'!$X$11</f>
        <v>0</v>
      </c>
      <c r="E39" s="60">
        <f>VLOOKUP($I$6,'REKOD PRESTASI MURID'!$A$12:$AD$65,24)</f>
        <v>0</v>
      </c>
      <c r="F39" s="61" t="e">
        <f>VLOOKUP(E39,'DATA PERNYATAAN TAHAP PGUASAAN '!A156:B161,2)</f>
        <v>#N/A</v>
      </c>
      <c r="G39" s="7"/>
      <c r="H39" s="45">
        <v>33</v>
      </c>
      <c r="I39" s="45" t="str">
        <f>'REKOD PRESTASI MURID'!B44</f>
        <v>MURID 33</v>
      </c>
      <c r="J39" s="45" t="str">
        <f t="shared" si="2"/>
        <v>33  MURID 33</v>
      </c>
    </row>
    <row r="40" spans="1:10" hidden="1">
      <c r="A40" s="7"/>
      <c r="B40" s="62"/>
      <c r="C40" s="63"/>
      <c r="D40" s="59">
        <f>'REKOD PRESTASI MURID'!$Y$11</f>
        <v>0</v>
      </c>
      <c r="E40" s="60">
        <f>VLOOKUP($I$6,'REKOD PRESTASI MURID'!$A$12:$AD$65,25)</f>
        <v>0</v>
      </c>
      <c r="F40" s="61" t="e">
        <f>VLOOKUP(E40,'DATA PERNYATAAN TAHAP PGUASAAN '!A164:B169,2)</f>
        <v>#N/A</v>
      </c>
      <c r="G40" s="7"/>
      <c r="H40" s="45">
        <v>34</v>
      </c>
      <c r="I40" s="45" t="str">
        <f>'REKOD PRESTASI MURID'!B45</f>
        <v>MURID 34</v>
      </c>
      <c r="J40" s="45" t="str">
        <f t="shared" si="2"/>
        <v>34  MURID 34</v>
      </c>
    </row>
    <row r="41" spans="1:10" hidden="1">
      <c r="A41" s="7"/>
      <c r="B41" s="62"/>
      <c r="C41" s="63"/>
      <c r="D41" s="59">
        <f>'REKOD PRESTASI MURID'!$Z$11</f>
        <v>0</v>
      </c>
      <c r="E41" s="60">
        <f>VLOOKUP($I$6,'REKOD PRESTASI MURID'!$A$12:$AD$65,26)</f>
        <v>0</v>
      </c>
      <c r="F41" s="61" t="e">
        <f>VLOOKUP(E41,'DATA PERNYATAAN TAHAP PGUASAAN '!A172:B177,2)</f>
        <v>#N/A</v>
      </c>
      <c r="G41" s="7"/>
      <c r="H41" s="45">
        <v>35</v>
      </c>
      <c r="I41" s="45" t="str">
        <f>'REKOD PRESTASI MURID'!B46</f>
        <v>MURID 35</v>
      </c>
      <c r="J41" s="45" t="str">
        <f t="shared" si="2"/>
        <v>35  MURID 35</v>
      </c>
    </row>
    <row r="42" spans="1:10" hidden="1">
      <c r="A42" s="7"/>
      <c r="B42" s="62"/>
      <c r="C42" s="63"/>
      <c r="D42" s="59">
        <f>'REKOD PRESTASI MURID'!$AA$11</f>
        <v>0</v>
      </c>
      <c r="E42" s="60">
        <f>VLOOKUP($I$6,'REKOD PRESTASI MURID'!$A$12:$AD$65,27)</f>
        <v>0</v>
      </c>
      <c r="F42" s="61" t="e">
        <f>VLOOKUP(E42,'DATA PERNYATAAN TAHAP PGUASAAN '!A180:B185,2)</f>
        <v>#N/A</v>
      </c>
      <c r="G42" s="7"/>
      <c r="H42" s="45">
        <v>36</v>
      </c>
      <c r="I42" s="45" t="str">
        <f>'REKOD PRESTASI MURID'!B47</f>
        <v>MURID 36</v>
      </c>
      <c r="J42" s="45" t="str">
        <f t="shared" si="2"/>
        <v>36  MURID 36</v>
      </c>
    </row>
    <row r="43" spans="1:10" hidden="1">
      <c r="A43" s="7"/>
      <c r="B43" s="62"/>
      <c r="C43" s="63"/>
      <c r="D43" s="59">
        <f>'REKOD PRESTASI MURID'!$AB$11</f>
        <v>0</v>
      </c>
      <c r="E43" s="60">
        <f>VLOOKUP($I$6,'REKOD PRESTASI MURID'!$A$12:$AD$65,28)</f>
        <v>0</v>
      </c>
      <c r="F43" s="61" t="e">
        <f>VLOOKUP(E43,'DATA PERNYATAAN TAHAP PGUASAAN '!A188:B193,2)</f>
        <v>#N/A</v>
      </c>
      <c r="G43" s="7"/>
      <c r="H43" s="45">
        <v>37</v>
      </c>
      <c r="I43" s="45" t="str">
        <f>'REKOD PRESTASI MURID'!B48</f>
        <v>MURID 37</v>
      </c>
      <c r="J43" s="45" t="str">
        <f t="shared" si="2"/>
        <v>37  MURID 37</v>
      </c>
    </row>
    <row r="44" spans="1:10" hidden="1">
      <c r="A44" s="7"/>
      <c r="B44" s="64"/>
      <c r="C44" s="65"/>
      <c r="D44" s="59">
        <f>'REKOD PRESTASI MURID'!$AC$11</f>
        <v>0</v>
      </c>
      <c r="E44" s="60">
        <f>VLOOKUP($I$6,'REKOD PRESTASI MURID'!$A$12:$AD$65,29)</f>
        <v>0</v>
      </c>
      <c r="F44" s="61" t="e">
        <f>VLOOKUP(E44,'DATA PERNYATAAN TAHAP PGUASAAN '!A196:B201,2)</f>
        <v>#N/A</v>
      </c>
      <c r="G44" s="7"/>
      <c r="H44" s="45">
        <v>38</v>
      </c>
      <c r="I44" s="45" t="str">
        <f>'REKOD PRESTASI MURID'!B49</f>
        <v>MURID 38</v>
      </c>
      <c r="J44" s="45" t="str">
        <f t="shared" si="2"/>
        <v>38  MURID 38</v>
      </c>
    </row>
    <row r="45" spans="1:10" s="37" customFormat="1" ht="18">
      <c r="A45" s="7"/>
      <c r="B45" s="66"/>
      <c r="C45" s="66"/>
      <c r="D45" s="67"/>
      <c r="E45" s="68"/>
      <c r="F45" s="69"/>
      <c r="G45" s="7"/>
      <c r="H45" s="45">
        <v>39</v>
      </c>
      <c r="I45" s="45" t="str">
        <f>'REKOD PRESTASI MURID'!B50</f>
        <v>MURID 39</v>
      </c>
      <c r="J45" s="45" t="str">
        <f t="shared" si="2"/>
        <v>39  MURID 39</v>
      </c>
    </row>
    <row r="46" spans="1:10" s="37" customFormat="1" ht="21.75" customHeight="1">
      <c r="A46" s="70"/>
      <c r="B46" s="71"/>
      <c r="C46" s="71"/>
      <c r="D46" s="72"/>
      <c r="E46" s="73"/>
      <c r="F46" s="74"/>
      <c r="G46" s="70"/>
      <c r="H46" s="45">
        <v>40</v>
      </c>
      <c r="I46" s="45" t="str">
        <f>'REKOD PRESTASI MURID'!B51</f>
        <v>MURID 40</v>
      </c>
      <c r="J46" s="45" t="str">
        <f t="shared" si="2"/>
        <v>40  MURID 40</v>
      </c>
    </row>
    <row r="47" spans="1:10" s="37" customFormat="1" ht="21.75" customHeight="1">
      <c r="A47" s="70"/>
      <c r="B47" s="71"/>
      <c r="C47" s="71"/>
      <c r="D47" s="245" t="s">
        <v>203</v>
      </c>
      <c r="E47" s="246"/>
      <c r="F47" s="246"/>
      <c r="G47" s="70"/>
      <c r="H47" s="45"/>
      <c r="I47" s="45"/>
      <c r="J47" s="45"/>
    </row>
    <row r="48" spans="1:10" s="37" customFormat="1" ht="21.75" customHeight="1">
      <c r="A48" s="70"/>
      <c r="B48" s="71"/>
      <c r="C48" s="71"/>
      <c r="D48" s="245"/>
      <c r="E48" s="229"/>
      <c r="F48" s="229"/>
      <c r="G48" s="70"/>
      <c r="H48" s="45"/>
      <c r="I48" s="45"/>
      <c r="J48" s="45"/>
    </row>
    <row r="49" spans="1:10" s="37" customFormat="1" ht="21.75" customHeight="1">
      <c r="A49" s="70"/>
      <c r="B49" s="71"/>
      <c r="C49" s="71"/>
      <c r="D49" s="72"/>
      <c r="E49" s="229"/>
      <c r="F49" s="229"/>
      <c r="G49" s="70"/>
      <c r="H49" s="45"/>
      <c r="I49" s="45"/>
      <c r="J49" s="45"/>
    </row>
    <row r="50" spans="1:10" s="37" customFormat="1" ht="16.5" customHeight="1">
      <c r="A50" s="70"/>
      <c r="B50" s="71"/>
      <c r="C50" s="71"/>
      <c r="D50" s="72"/>
      <c r="E50" s="203"/>
      <c r="F50" s="203"/>
      <c r="G50" s="70"/>
      <c r="H50" s="45"/>
      <c r="I50" s="45"/>
      <c r="J50" s="45"/>
    </row>
    <row r="51" spans="1:10" s="37" customFormat="1" ht="15" customHeight="1">
      <c r="A51" s="70"/>
      <c r="B51" s="71"/>
      <c r="C51" s="71"/>
      <c r="D51" s="72"/>
      <c r="E51" s="203"/>
      <c r="F51" s="203"/>
      <c r="G51" s="70"/>
      <c r="H51" s="45"/>
      <c r="I51" s="45"/>
      <c r="J51" s="45"/>
    </row>
    <row r="52" spans="1:10" s="37" customFormat="1" ht="12.75" customHeight="1">
      <c r="A52" s="70"/>
      <c r="B52" s="71"/>
      <c r="C52" s="71"/>
      <c r="D52" s="72"/>
      <c r="E52" s="203"/>
      <c r="F52" s="203"/>
      <c r="G52" s="70"/>
      <c r="H52" s="45"/>
      <c r="I52" s="45"/>
      <c r="J52" s="45"/>
    </row>
    <row r="53" spans="1:10" s="37" customFormat="1" ht="12" customHeight="1">
      <c r="A53" s="70"/>
      <c r="B53" s="71"/>
      <c r="C53" s="71"/>
      <c r="D53" s="72"/>
      <c r="E53" s="203"/>
      <c r="F53" s="203"/>
      <c r="G53" s="70"/>
      <c r="H53" s="45"/>
      <c r="I53" s="45"/>
      <c r="J53" s="45"/>
    </row>
    <row r="54" spans="1:10" s="37" customFormat="1" ht="9" customHeight="1">
      <c r="A54" s="70"/>
      <c r="B54" s="71"/>
      <c r="C54" s="71"/>
      <c r="D54" s="72"/>
      <c r="E54" s="73"/>
      <c r="F54" s="74"/>
      <c r="G54" s="70"/>
      <c r="H54" s="45"/>
      <c r="I54" s="45"/>
      <c r="J54" s="45"/>
    </row>
    <row r="55" spans="1:10" s="38" customFormat="1" hidden="1">
      <c r="A55" s="70"/>
      <c r="B55" s="70"/>
      <c r="C55" s="70"/>
      <c r="D55" s="70"/>
      <c r="E55" s="70"/>
      <c r="F55" s="70"/>
      <c r="G55" s="70"/>
      <c r="H55" s="45">
        <v>44</v>
      </c>
      <c r="I55" s="45" t="str">
        <f>'REKOD PRESTASI MURID'!B55</f>
        <v>MURID 44</v>
      </c>
      <c r="J55" s="45" t="str">
        <f t="shared" si="2"/>
        <v>44  MURID 44</v>
      </c>
    </row>
    <row r="56" spans="1:10" hidden="1">
      <c r="H56" s="45">
        <v>45</v>
      </c>
      <c r="I56" s="45" t="str">
        <f>'REKOD PRESTASI MURID'!B56</f>
        <v>MURID 45</v>
      </c>
      <c r="J56" s="45" t="str">
        <f t="shared" si="2"/>
        <v>45  MURID 45</v>
      </c>
    </row>
    <row r="57" spans="1:10" hidden="1">
      <c r="H57" s="45">
        <v>46</v>
      </c>
      <c r="I57" s="45" t="str">
        <f>'REKOD PRESTASI MURID'!B57</f>
        <v>MURID 46</v>
      </c>
      <c r="J57" s="45" t="str">
        <f t="shared" si="2"/>
        <v>46  MURID 46</v>
      </c>
    </row>
    <row r="58" spans="1:10" hidden="1">
      <c r="H58" s="45">
        <v>47</v>
      </c>
      <c r="I58" s="45" t="str">
        <f>'REKOD PRESTASI MURID'!B58</f>
        <v>MURID 47</v>
      </c>
      <c r="J58" s="45" t="str">
        <f t="shared" si="2"/>
        <v>47  MURID 47</v>
      </c>
    </row>
    <row r="59" spans="1:10" hidden="1">
      <c r="H59" s="45">
        <v>48</v>
      </c>
      <c r="I59" s="45" t="str">
        <f>'REKOD PRESTASI MURID'!B59</f>
        <v>MURID 48</v>
      </c>
      <c r="J59" s="45" t="str">
        <f t="shared" si="2"/>
        <v>48  MURID 48</v>
      </c>
    </row>
    <row r="60" spans="1:10">
      <c r="B60" s="37" t="s">
        <v>206</v>
      </c>
      <c r="F60" s="75" t="s">
        <v>207</v>
      </c>
      <c r="H60" s="45">
        <v>49</v>
      </c>
      <c r="I60" s="45" t="str">
        <f>'REKOD PRESTASI MURID'!B60</f>
        <v>MURID 49</v>
      </c>
      <c r="J60" s="45" t="str">
        <f t="shared" si="2"/>
        <v>49  MURID 49</v>
      </c>
    </row>
    <row r="61" spans="1:10">
      <c r="B61" s="76" t="str">
        <f>'REKOD PRESTASI MURID'!$D$6</f>
        <v>EN. HAMDI BIN HANAFI</v>
      </c>
      <c r="C61" s="76"/>
      <c r="D61" s="76"/>
      <c r="E61" s="76"/>
      <c r="F61" s="186" t="str">
        <f>'REKOD PRESTASI MURID'!$B$70</f>
        <v>PN. NURUL IMAN BINTI KHAIRUDIN</v>
      </c>
      <c r="H61" s="45">
        <v>50</v>
      </c>
      <c r="I61" s="45" t="str">
        <f>'REKOD PRESTASI MURID'!B61</f>
        <v>MURID 50</v>
      </c>
      <c r="J61" s="45" t="str">
        <f t="shared" si="2"/>
        <v>50  MURID 50</v>
      </c>
    </row>
    <row r="62" spans="1:10">
      <c r="B62" s="37" t="s">
        <v>26</v>
      </c>
      <c r="F62" s="75" t="str">
        <f>'REKOD PRESTASI MURID'!$B$71</f>
        <v>PENGETUA</v>
      </c>
      <c r="H62" s="45">
        <v>51</v>
      </c>
      <c r="I62" s="45" t="str">
        <f>'REKOD PRESTASI MURID'!B62</f>
        <v>MURID 51</v>
      </c>
      <c r="J62" s="45" t="str">
        <f t="shared" si="2"/>
        <v>51  MURID 51</v>
      </c>
    </row>
    <row r="63" spans="1:10">
      <c r="B63" s="37" t="str">
        <f>'REKOD PRESTASI MURID'!$B$72</f>
        <v>SMK PERSADA</v>
      </c>
      <c r="F63" s="75" t="str">
        <f>'REKOD PRESTASI MURID'!$B$72</f>
        <v>SMK PERSADA</v>
      </c>
      <c r="H63" s="45">
        <v>52</v>
      </c>
      <c r="I63" s="45" t="str">
        <f>'REKOD PRESTASI MURID'!B63</f>
        <v>MURID 52</v>
      </c>
      <c r="J63" s="45" t="str">
        <f t="shared" si="2"/>
        <v>52  MURID 52</v>
      </c>
    </row>
    <row r="64" spans="1:10" hidden="1">
      <c r="B64" s="75"/>
      <c r="C64" s="75"/>
      <c r="D64" s="75"/>
      <c r="E64" s="75"/>
      <c r="H64" s="45">
        <v>53</v>
      </c>
      <c r="I64" s="45" t="str">
        <f>'REKOD PRESTASI MURID'!B64</f>
        <v>MURID 53</v>
      </c>
      <c r="J64" s="45" t="str">
        <f t="shared" si="2"/>
        <v>53  MURID 53</v>
      </c>
    </row>
    <row r="65" spans="4:10">
      <c r="H65" s="45">
        <v>54</v>
      </c>
      <c r="I65" s="45" t="str">
        <f>'REKOD PRESTASI MURID'!B65</f>
        <v>MURID 54</v>
      </c>
      <c r="J65" s="45" t="str">
        <f t="shared" si="2"/>
        <v>54  MURID 54</v>
      </c>
    </row>
    <row r="66" spans="4:10" s="37" customFormat="1">
      <c r="G66" s="77"/>
      <c r="H66" s="45">
        <v>55</v>
      </c>
      <c r="I66" s="45">
        <f>'REKOD PRESTASI MURID'!B66</f>
        <v>0</v>
      </c>
      <c r="J66" s="45" t="str">
        <f t="shared" si="2"/>
        <v/>
      </c>
    </row>
    <row r="67" spans="4:10" s="37" customFormat="1">
      <c r="G67" s="77"/>
      <c r="H67" s="45">
        <v>56</v>
      </c>
      <c r="I67" s="45">
        <f>'REKOD PRESTASI MURID'!B67</f>
        <v>0</v>
      </c>
      <c r="J67" s="45" t="str">
        <f t="shared" si="2"/>
        <v/>
      </c>
    </row>
    <row r="68" spans="4:10" s="37" customFormat="1">
      <c r="G68" s="77"/>
      <c r="H68" s="45">
        <v>57</v>
      </c>
      <c r="I68" s="45">
        <f>'REKOD PRESTASI MURID'!B68</f>
        <v>0</v>
      </c>
      <c r="J68" s="45" t="str">
        <f t="shared" si="2"/>
        <v/>
      </c>
    </row>
    <row r="69" spans="4:10" s="37" customFormat="1">
      <c r="G69" s="77"/>
      <c r="H69" s="45">
        <v>58</v>
      </c>
      <c r="I69" s="45"/>
      <c r="J69" s="45"/>
    </row>
    <row r="70" spans="4:10" s="37" customFormat="1">
      <c r="G70" s="77"/>
      <c r="H70" s="45">
        <v>59</v>
      </c>
      <c r="I70" s="45"/>
      <c r="J70" s="45"/>
    </row>
    <row r="71" spans="4:10" s="37" customFormat="1">
      <c r="D71" s="76"/>
      <c r="E71" s="76"/>
      <c r="G71" s="77"/>
      <c r="H71" s="45">
        <v>60</v>
      </c>
      <c r="I71" s="45"/>
      <c r="J71" s="45"/>
    </row>
    <row r="72" spans="4:10" s="37" customFormat="1">
      <c r="G72" s="77"/>
      <c r="H72" s="45">
        <v>61</v>
      </c>
      <c r="I72" s="45"/>
      <c r="J72" s="45"/>
    </row>
    <row r="73" spans="4:10" s="37" customFormat="1">
      <c r="G73" s="77"/>
      <c r="H73" s="45">
        <v>62</v>
      </c>
      <c r="I73" s="45"/>
      <c r="J73" s="45"/>
    </row>
    <row r="74" spans="4:10" s="37" customFormat="1">
      <c r="G74" s="77"/>
      <c r="H74" s="45">
        <v>63</v>
      </c>
      <c r="I74" s="45"/>
      <c r="J74" s="45"/>
    </row>
    <row r="75" spans="4:10" s="37" customFormat="1">
      <c r="G75" s="77"/>
      <c r="H75" s="45">
        <v>64</v>
      </c>
      <c r="I75" s="45"/>
      <c r="J75" s="45"/>
    </row>
    <row r="76" spans="4:10" s="37" customFormat="1">
      <c r="G76" s="77"/>
      <c r="H76" s="45">
        <v>65</v>
      </c>
      <c r="I76" s="45"/>
      <c r="J76" s="45"/>
    </row>
    <row r="77" spans="4:10" s="37" customFormat="1">
      <c r="G77" s="77"/>
      <c r="H77" s="45">
        <v>66</v>
      </c>
      <c r="I77" s="45"/>
      <c r="J77" s="45"/>
    </row>
    <row r="78" spans="4:10">
      <c r="H78" s="45">
        <v>67</v>
      </c>
      <c r="I78" s="45"/>
      <c r="J78" s="45"/>
    </row>
    <row r="79" spans="4:10">
      <c r="H79" s="45">
        <v>68</v>
      </c>
      <c r="I79" s="45"/>
      <c r="J79" s="45"/>
    </row>
    <row r="80" spans="4:10">
      <c r="H80" s="45">
        <v>69</v>
      </c>
      <c r="I80" s="45"/>
      <c r="J80" s="45"/>
    </row>
    <row r="81" spans="8:10">
      <c r="H81" s="80"/>
      <c r="I81" s="81"/>
      <c r="J81" s="37"/>
    </row>
    <row r="82" spans="8:10">
      <c r="H82" s="80"/>
      <c r="I82" s="81"/>
      <c r="J82" s="37"/>
    </row>
    <row r="83" spans="8:10">
      <c r="H83" s="80"/>
      <c r="I83" s="81"/>
      <c r="J83" s="37"/>
    </row>
    <row r="84" spans="8:10">
      <c r="H84" s="80"/>
      <c r="I84" s="81"/>
      <c r="J84" s="37"/>
    </row>
    <row r="85" spans="8:10">
      <c r="H85" s="80"/>
      <c r="I85" s="81"/>
      <c r="J85" s="37"/>
    </row>
    <row r="86" spans="8:10">
      <c r="H86" s="80"/>
      <c r="I86" s="81"/>
      <c r="J86" s="37"/>
    </row>
    <row r="87" spans="8:10">
      <c r="H87" s="80"/>
      <c r="I87" s="81"/>
      <c r="J87" s="37"/>
    </row>
    <row r="88" spans="8:10">
      <c r="H88" s="80"/>
      <c r="I88" s="81"/>
      <c r="J88" s="37"/>
    </row>
    <row r="89" spans="8:10">
      <c r="H89" s="80"/>
      <c r="I89" s="81"/>
      <c r="J89" s="37"/>
    </row>
    <row r="90" spans="8:10">
      <c r="H90" s="80"/>
      <c r="I90" s="81"/>
      <c r="J90" s="37"/>
    </row>
    <row r="91" spans="8:10">
      <c r="H91" s="80"/>
      <c r="I91" s="37"/>
      <c r="J91" s="37"/>
    </row>
    <row r="92" spans="8:10">
      <c r="H92" s="80"/>
      <c r="I92" s="37"/>
      <c r="J92" s="37"/>
    </row>
    <row r="93" spans="8:10"/>
    <row r="94" spans="8:10"/>
    <row r="95" spans="8:10"/>
    <row r="96" spans="8:10"/>
    <row r="97"/>
    <row r="98"/>
    <row r="99"/>
    <row r="100"/>
  </sheetData>
  <mergeCells count="22">
    <mergeCell ref="E47:F47"/>
    <mergeCell ref="H4:J4"/>
    <mergeCell ref="B8:C8"/>
    <mergeCell ref="B9:C9"/>
    <mergeCell ref="B10:C10"/>
    <mergeCell ref="B11:C11"/>
    <mergeCell ref="E49:F49"/>
    <mergeCell ref="B1:F1"/>
    <mergeCell ref="B2:F2"/>
    <mergeCell ref="B3:F3"/>
    <mergeCell ref="B4:F4"/>
    <mergeCell ref="B13:C13"/>
    <mergeCell ref="E48:F48"/>
    <mergeCell ref="F15:F16"/>
    <mergeCell ref="B15:D16"/>
    <mergeCell ref="B20:C21"/>
    <mergeCell ref="B22:C24"/>
    <mergeCell ref="B17:D17"/>
    <mergeCell ref="E15:E16"/>
    <mergeCell ref="E17:F17"/>
    <mergeCell ref="B19:C19"/>
    <mergeCell ref="D47:D48"/>
  </mergeCells>
  <printOptions horizontalCentered="1"/>
  <pageMargins left="0.23622047244094491" right="0.23622047244094491" top="0.39370078740157483" bottom="0.15748031496062992" header="0.31496062992125984" footer="0.31496062992125984"/>
  <pageSetup paperSize="9" scale="56"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3248025</xdr:colOff>
                    <xdr:row>7</xdr:row>
                    <xdr:rowOff>200025</xdr:rowOff>
                  </from>
                  <to>
                    <xdr:col>5</xdr:col>
                    <xdr:colOff>6191250</xdr:colOff>
                    <xdr:row>9</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3"/>
  <sheetViews>
    <sheetView showGridLines="0" zoomScaleNormal="100" zoomScaleSheetLayoutView="100" workbookViewId="0">
      <selection activeCell="E209" sqref="E209"/>
    </sheetView>
  </sheetViews>
  <sheetFormatPr defaultRowHeight="15.75" zeroHeight="1"/>
  <cols>
    <col min="1" max="1" width="20.85546875" style="154" customWidth="1"/>
    <col min="2" max="2" width="104.7109375" style="168" customWidth="1"/>
    <col min="3" max="4" width="9.140625" style="154" customWidth="1"/>
    <col min="5" max="5" width="9.140625" style="154" bestFit="1"/>
    <col min="6" max="16384" width="9.140625" style="154"/>
  </cols>
  <sheetData>
    <row r="1" spans="1:9" ht="39.75" customHeight="1">
      <c r="A1" s="184" t="s">
        <v>140</v>
      </c>
      <c r="B1" s="206"/>
    </row>
    <row r="2" spans="1:9" ht="22.5" customHeight="1">
      <c r="A2" s="252" t="s">
        <v>202</v>
      </c>
      <c r="B2" s="252"/>
    </row>
    <row r="3" spans="1:9" ht="31.5">
      <c r="A3" s="159" t="s">
        <v>24</v>
      </c>
      <c r="B3" s="160" t="s">
        <v>78</v>
      </c>
    </row>
    <row r="4" spans="1:9" ht="174" customHeight="1">
      <c r="A4" s="161">
        <v>1</v>
      </c>
      <c r="B4" s="185" t="s">
        <v>226</v>
      </c>
    </row>
    <row r="5" spans="1:9" ht="207.75" customHeight="1">
      <c r="A5" s="161">
        <v>2</v>
      </c>
      <c r="B5" s="185" t="s">
        <v>228</v>
      </c>
    </row>
    <row r="6" spans="1:9" ht="207" customHeight="1">
      <c r="A6" s="161">
        <v>3</v>
      </c>
      <c r="B6" s="185" t="s">
        <v>233</v>
      </c>
    </row>
    <row r="7" spans="1:9" ht="194.25" customHeight="1">
      <c r="A7" s="161">
        <v>4</v>
      </c>
      <c r="B7" s="185" t="s">
        <v>229</v>
      </c>
    </row>
    <row r="8" spans="1:9" ht="234.75" customHeight="1">
      <c r="A8" s="161">
        <v>5</v>
      </c>
      <c r="B8" s="185" t="s">
        <v>234</v>
      </c>
    </row>
    <row r="9" spans="1:9" ht="176.25" customHeight="1">
      <c r="A9" s="161">
        <v>6</v>
      </c>
      <c r="B9" s="185" t="s">
        <v>227</v>
      </c>
    </row>
    <row r="10" spans="1:9">
      <c r="A10" s="163"/>
      <c r="B10" s="164"/>
    </row>
    <row r="11" spans="1:9" ht="31.5">
      <c r="A11" s="159" t="s">
        <v>24</v>
      </c>
      <c r="B11" s="160" t="s">
        <v>79</v>
      </c>
    </row>
    <row r="12" spans="1:9" ht="94.5">
      <c r="A12" s="161">
        <v>1</v>
      </c>
      <c r="B12" s="162" t="s">
        <v>196</v>
      </c>
    </row>
    <row r="13" spans="1:9" ht="89.25" customHeight="1">
      <c r="A13" s="161">
        <v>2</v>
      </c>
      <c r="B13" s="162" t="s">
        <v>197</v>
      </c>
    </row>
    <row r="14" spans="1:9" ht="108" customHeight="1">
      <c r="A14" s="161">
        <v>3</v>
      </c>
      <c r="B14" s="162" t="s">
        <v>198</v>
      </c>
    </row>
    <row r="15" spans="1:9" ht="138" customHeight="1">
      <c r="A15" s="161">
        <v>4</v>
      </c>
      <c r="B15" s="162" t="s">
        <v>199</v>
      </c>
      <c r="I15" s="207"/>
    </row>
    <row r="16" spans="1:9" ht="107.25" customHeight="1">
      <c r="A16" s="161">
        <v>5</v>
      </c>
      <c r="B16" s="162" t="s">
        <v>200</v>
      </c>
    </row>
    <row r="17" spans="1:2" ht="92.25" customHeight="1">
      <c r="A17" s="161">
        <v>6</v>
      </c>
      <c r="B17" s="162" t="s">
        <v>201</v>
      </c>
    </row>
    <row r="18" spans="1:2" ht="26.25" customHeight="1">
      <c r="A18" s="205" t="s">
        <v>194</v>
      </c>
    </row>
    <row r="19" spans="1:2" ht="31.5">
      <c r="A19" s="159" t="s">
        <v>24</v>
      </c>
      <c r="B19" s="160" t="s">
        <v>80</v>
      </c>
    </row>
    <row r="20" spans="1:2" ht="31.5">
      <c r="A20" s="176">
        <v>1</v>
      </c>
      <c r="B20" s="177" t="s">
        <v>208</v>
      </c>
    </row>
    <row r="21" spans="1:2" ht="31.5">
      <c r="A21" s="169">
        <v>2</v>
      </c>
      <c r="B21" s="170" t="s">
        <v>209</v>
      </c>
    </row>
    <row r="22" spans="1:2" ht="47.25">
      <c r="A22" s="166">
        <v>3</v>
      </c>
      <c r="B22" s="167" t="s">
        <v>210</v>
      </c>
    </row>
    <row r="23" spans="1:2" ht="31.5">
      <c r="A23" s="166">
        <v>4</v>
      </c>
      <c r="B23" s="167" t="s">
        <v>211</v>
      </c>
    </row>
    <row r="24" spans="1:2" ht="31.5">
      <c r="A24" s="166">
        <v>5</v>
      </c>
      <c r="B24" s="167" t="s">
        <v>212</v>
      </c>
    </row>
    <row r="25" spans="1:2" ht="31.5">
      <c r="A25" s="166">
        <v>6</v>
      </c>
      <c r="B25" s="167" t="s">
        <v>213</v>
      </c>
    </row>
    <row r="26" spans="1:2">
      <c r="B26" s="154"/>
    </row>
    <row r="27" spans="1:2" ht="31.5">
      <c r="A27" s="165" t="s">
        <v>24</v>
      </c>
      <c r="B27" s="171" t="s">
        <v>81</v>
      </c>
    </row>
    <row r="28" spans="1:2">
      <c r="A28" s="166">
        <v>1</v>
      </c>
      <c r="B28" s="172" t="s">
        <v>214</v>
      </c>
    </row>
    <row r="29" spans="1:2">
      <c r="A29" s="166">
        <v>2</v>
      </c>
      <c r="B29" s="172" t="s">
        <v>215</v>
      </c>
    </row>
    <row r="30" spans="1:2">
      <c r="A30" s="166">
        <v>3</v>
      </c>
      <c r="B30" s="172" t="s">
        <v>216</v>
      </c>
    </row>
    <row r="31" spans="1:2">
      <c r="A31" s="166">
        <v>4</v>
      </c>
      <c r="B31" s="172" t="s">
        <v>217</v>
      </c>
    </row>
    <row r="32" spans="1:2">
      <c r="A32" s="166">
        <v>5</v>
      </c>
      <c r="B32" s="172" t="s">
        <v>218</v>
      </c>
    </row>
    <row r="33" spans="1:2">
      <c r="A33" s="166">
        <v>6</v>
      </c>
      <c r="B33" s="172" t="s">
        <v>219</v>
      </c>
    </row>
    <row r="34" spans="1:2">
      <c r="B34" s="173"/>
    </row>
    <row r="35" spans="1:2" ht="31.5">
      <c r="A35" s="165" t="s">
        <v>24</v>
      </c>
      <c r="B35" s="171" t="s">
        <v>82</v>
      </c>
    </row>
    <row r="36" spans="1:2">
      <c r="A36" s="166">
        <v>1</v>
      </c>
      <c r="B36" s="174" t="s">
        <v>220</v>
      </c>
    </row>
    <row r="37" spans="1:2">
      <c r="A37" s="166">
        <v>2</v>
      </c>
      <c r="B37" s="174" t="s">
        <v>221</v>
      </c>
    </row>
    <row r="38" spans="1:2">
      <c r="A38" s="166">
        <v>3</v>
      </c>
      <c r="B38" s="174" t="s">
        <v>222</v>
      </c>
    </row>
    <row r="39" spans="1:2">
      <c r="A39" s="166">
        <v>4</v>
      </c>
      <c r="B39" s="174" t="s">
        <v>223</v>
      </c>
    </row>
    <row r="40" spans="1:2">
      <c r="A40" s="166">
        <v>5</v>
      </c>
      <c r="B40" s="175" t="s">
        <v>224</v>
      </c>
    </row>
    <row r="41" spans="1:2">
      <c r="A41" s="166">
        <v>6</v>
      </c>
      <c r="B41" s="174" t="s">
        <v>225</v>
      </c>
    </row>
    <row r="42" spans="1:2"/>
    <row r="43" spans="1:2" ht="31.5" hidden="1">
      <c r="A43" s="165" t="s">
        <v>24</v>
      </c>
      <c r="B43" s="208"/>
    </row>
    <row r="44" spans="1:2" hidden="1">
      <c r="A44" s="166">
        <v>1</v>
      </c>
      <c r="B44" s="167"/>
    </row>
    <row r="45" spans="1:2" hidden="1">
      <c r="A45" s="166">
        <v>2</v>
      </c>
      <c r="B45" s="167"/>
    </row>
    <row r="46" spans="1:2" hidden="1">
      <c r="A46" s="166">
        <v>3</v>
      </c>
      <c r="B46" s="167"/>
    </row>
    <row r="47" spans="1:2" hidden="1">
      <c r="A47" s="166">
        <v>4</v>
      </c>
      <c r="B47" s="167"/>
    </row>
    <row r="48" spans="1:2" hidden="1">
      <c r="A48" s="166">
        <v>5</v>
      </c>
      <c r="B48" s="167"/>
    </row>
    <row r="49" spans="1:2" hidden="1">
      <c r="A49" s="166">
        <v>6</v>
      </c>
      <c r="B49" s="167"/>
    </row>
    <row r="50" spans="1:2" hidden="1"/>
    <row r="51" spans="1:2" ht="31.5" hidden="1">
      <c r="A51" s="165" t="s">
        <v>24</v>
      </c>
      <c r="B51" s="208"/>
    </row>
    <row r="52" spans="1:2" hidden="1">
      <c r="A52" s="166">
        <v>1</v>
      </c>
      <c r="B52" s="167"/>
    </row>
    <row r="53" spans="1:2" hidden="1">
      <c r="A53" s="166">
        <v>2</v>
      </c>
      <c r="B53" s="167"/>
    </row>
    <row r="54" spans="1:2" hidden="1">
      <c r="A54" s="166">
        <v>3</v>
      </c>
      <c r="B54" s="167"/>
    </row>
    <row r="55" spans="1:2" hidden="1">
      <c r="A55" s="166">
        <v>4</v>
      </c>
      <c r="B55" s="167"/>
    </row>
    <row r="56" spans="1:2" hidden="1">
      <c r="A56" s="166">
        <v>5</v>
      </c>
      <c r="B56" s="167"/>
    </row>
    <row r="57" spans="1:2" hidden="1">
      <c r="A57" s="166">
        <v>6</v>
      </c>
      <c r="B57" s="167"/>
    </row>
    <row r="58" spans="1:2" hidden="1"/>
    <row r="59" spans="1:2" ht="31.5" hidden="1">
      <c r="A59" s="165" t="s">
        <v>24</v>
      </c>
      <c r="B59" s="208"/>
    </row>
    <row r="60" spans="1:2" hidden="1">
      <c r="A60" s="166">
        <v>1</v>
      </c>
      <c r="B60" s="167"/>
    </row>
    <row r="61" spans="1:2" hidden="1">
      <c r="A61" s="166">
        <v>2</v>
      </c>
      <c r="B61" s="167"/>
    </row>
    <row r="62" spans="1:2" hidden="1">
      <c r="A62" s="166">
        <v>3</v>
      </c>
      <c r="B62" s="167"/>
    </row>
    <row r="63" spans="1:2" hidden="1">
      <c r="A63" s="166">
        <v>4</v>
      </c>
      <c r="B63" s="167"/>
    </row>
    <row r="64" spans="1:2" hidden="1">
      <c r="A64" s="166">
        <v>5</v>
      </c>
      <c r="B64" s="167"/>
    </row>
    <row r="65" spans="1:2" hidden="1">
      <c r="A65" s="166">
        <v>6</v>
      </c>
      <c r="B65" s="167"/>
    </row>
    <row r="66" spans="1:2" hidden="1"/>
    <row r="67" spans="1:2" ht="31.5" hidden="1">
      <c r="A67" s="165" t="s">
        <v>24</v>
      </c>
      <c r="B67" s="208"/>
    </row>
    <row r="68" spans="1:2" hidden="1">
      <c r="A68" s="166">
        <v>1</v>
      </c>
      <c r="B68" s="167"/>
    </row>
    <row r="69" spans="1:2" hidden="1">
      <c r="A69" s="166">
        <v>2</v>
      </c>
      <c r="B69" s="167"/>
    </row>
    <row r="70" spans="1:2" hidden="1">
      <c r="A70" s="166">
        <v>3</v>
      </c>
      <c r="B70" s="167"/>
    </row>
    <row r="71" spans="1:2" hidden="1">
      <c r="A71" s="166">
        <v>4</v>
      </c>
      <c r="B71" s="167"/>
    </row>
    <row r="72" spans="1:2" hidden="1">
      <c r="A72" s="166">
        <v>5</v>
      </c>
      <c r="B72" s="167"/>
    </row>
    <row r="73" spans="1:2" hidden="1">
      <c r="A73" s="166">
        <v>6</v>
      </c>
      <c r="B73" s="167"/>
    </row>
    <row r="74" spans="1:2" hidden="1"/>
    <row r="75" spans="1:2" ht="31.5" hidden="1">
      <c r="A75" s="165" t="s">
        <v>24</v>
      </c>
      <c r="B75" s="208"/>
    </row>
    <row r="76" spans="1:2" hidden="1">
      <c r="A76" s="166">
        <v>1</v>
      </c>
      <c r="B76" s="167"/>
    </row>
    <row r="77" spans="1:2" hidden="1">
      <c r="A77" s="166">
        <v>2</v>
      </c>
      <c r="B77" s="167"/>
    </row>
    <row r="78" spans="1:2" hidden="1">
      <c r="A78" s="166">
        <v>3</v>
      </c>
      <c r="B78" s="167"/>
    </row>
    <row r="79" spans="1:2" hidden="1">
      <c r="A79" s="166">
        <v>4</v>
      </c>
      <c r="B79" s="167"/>
    </row>
    <row r="80" spans="1:2" hidden="1">
      <c r="A80" s="166">
        <v>5</v>
      </c>
      <c r="B80" s="167"/>
    </row>
    <row r="81" spans="1:2" hidden="1">
      <c r="A81" s="166">
        <v>6</v>
      </c>
      <c r="B81" s="167"/>
    </row>
    <row r="82" spans="1:2" hidden="1"/>
    <row r="83" spans="1:2" ht="31.5" hidden="1">
      <c r="A83" s="165" t="s">
        <v>24</v>
      </c>
      <c r="B83" s="208"/>
    </row>
    <row r="84" spans="1:2" hidden="1">
      <c r="A84" s="166">
        <v>1</v>
      </c>
      <c r="B84" s="167"/>
    </row>
    <row r="85" spans="1:2" hidden="1">
      <c r="A85" s="166">
        <v>2</v>
      </c>
      <c r="B85" s="167"/>
    </row>
    <row r="86" spans="1:2" hidden="1">
      <c r="A86" s="166">
        <v>3</v>
      </c>
      <c r="B86" s="167"/>
    </row>
    <row r="87" spans="1:2" hidden="1">
      <c r="A87" s="166">
        <v>4</v>
      </c>
      <c r="B87" s="167"/>
    </row>
    <row r="88" spans="1:2" hidden="1">
      <c r="A88" s="166">
        <v>5</v>
      </c>
      <c r="B88" s="167"/>
    </row>
    <row r="89" spans="1:2" hidden="1">
      <c r="A89" s="166">
        <v>6</v>
      </c>
      <c r="B89" s="167"/>
    </row>
    <row r="90" spans="1:2" hidden="1"/>
    <row r="91" spans="1:2" ht="31.5" hidden="1">
      <c r="A91" s="165" t="s">
        <v>24</v>
      </c>
      <c r="B91" s="208"/>
    </row>
    <row r="92" spans="1:2" hidden="1">
      <c r="A92" s="166">
        <v>1</v>
      </c>
      <c r="B92" s="167"/>
    </row>
    <row r="93" spans="1:2" hidden="1">
      <c r="A93" s="166">
        <v>2</v>
      </c>
      <c r="B93" s="167"/>
    </row>
    <row r="94" spans="1:2" hidden="1">
      <c r="A94" s="166">
        <v>3</v>
      </c>
      <c r="B94" s="167"/>
    </row>
    <row r="95" spans="1:2" hidden="1">
      <c r="A95" s="166">
        <v>4</v>
      </c>
      <c r="B95" s="167"/>
    </row>
    <row r="96" spans="1:2" hidden="1">
      <c r="A96" s="166">
        <v>5</v>
      </c>
      <c r="B96" s="167"/>
    </row>
    <row r="97" spans="1:2" hidden="1">
      <c r="A97" s="166">
        <v>6</v>
      </c>
      <c r="B97" s="167"/>
    </row>
    <row r="98" spans="1:2" hidden="1">
      <c r="B98" s="173"/>
    </row>
    <row r="99" spans="1:2" ht="31.5" hidden="1">
      <c r="A99" s="165" t="s">
        <v>24</v>
      </c>
      <c r="B99" s="171"/>
    </row>
    <row r="100" spans="1:2" hidden="1">
      <c r="A100" s="166">
        <v>1</v>
      </c>
      <c r="B100" s="172"/>
    </row>
    <row r="101" spans="1:2" hidden="1">
      <c r="A101" s="166">
        <v>2</v>
      </c>
      <c r="B101" s="172"/>
    </row>
    <row r="102" spans="1:2" hidden="1">
      <c r="A102" s="166">
        <v>3</v>
      </c>
      <c r="B102" s="172"/>
    </row>
    <row r="103" spans="1:2" hidden="1">
      <c r="A103" s="166">
        <v>4</v>
      </c>
      <c r="B103" s="172"/>
    </row>
    <row r="104" spans="1:2" hidden="1">
      <c r="A104" s="166">
        <v>5</v>
      </c>
      <c r="B104" s="172"/>
    </row>
    <row r="105" spans="1:2" hidden="1">
      <c r="A105" s="166">
        <v>6</v>
      </c>
      <c r="B105" s="172"/>
    </row>
    <row r="106" spans="1:2" hidden="1">
      <c r="B106" s="173"/>
    </row>
    <row r="107" spans="1:2" ht="31.5" hidden="1">
      <c r="A107" s="165" t="s">
        <v>24</v>
      </c>
      <c r="B107" s="171"/>
    </row>
    <row r="108" spans="1:2" hidden="1">
      <c r="A108" s="166">
        <v>1</v>
      </c>
      <c r="B108" s="172"/>
    </row>
    <row r="109" spans="1:2" hidden="1">
      <c r="A109" s="166">
        <v>2</v>
      </c>
      <c r="B109" s="172"/>
    </row>
    <row r="110" spans="1:2" hidden="1">
      <c r="A110" s="166">
        <v>3</v>
      </c>
      <c r="B110" s="172"/>
    </row>
    <row r="111" spans="1:2" hidden="1">
      <c r="A111" s="166">
        <v>4</v>
      </c>
      <c r="B111" s="172"/>
    </row>
    <row r="112" spans="1:2" hidden="1">
      <c r="A112" s="166">
        <v>5</v>
      </c>
      <c r="B112" s="172"/>
    </row>
    <row r="113" spans="1:2" hidden="1">
      <c r="A113" s="166">
        <v>6</v>
      </c>
      <c r="B113" s="172"/>
    </row>
    <row r="114" spans="1:2" hidden="1">
      <c r="B114" s="173"/>
    </row>
    <row r="115" spans="1:2" ht="31.5" hidden="1">
      <c r="A115" s="165" t="s">
        <v>24</v>
      </c>
      <c r="B115" s="171"/>
    </row>
    <row r="116" spans="1:2" hidden="1">
      <c r="A116" s="166">
        <v>1</v>
      </c>
      <c r="B116" s="172"/>
    </row>
    <row r="117" spans="1:2" hidden="1">
      <c r="A117" s="166">
        <v>2</v>
      </c>
      <c r="B117" s="172"/>
    </row>
    <row r="118" spans="1:2" hidden="1">
      <c r="A118" s="166">
        <v>3</v>
      </c>
      <c r="B118" s="172"/>
    </row>
    <row r="119" spans="1:2" hidden="1">
      <c r="A119" s="166">
        <v>4</v>
      </c>
      <c r="B119" s="172"/>
    </row>
    <row r="120" spans="1:2" hidden="1">
      <c r="A120" s="166">
        <v>5</v>
      </c>
      <c r="B120" s="172"/>
    </row>
    <row r="121" spans="1:2" hidden="1">
      <c r="A121" s="166">
        <v>6</v>
      </c>
      <c r="B121" s="172"/>
    </row>
    <row r="122" spans="1:2" hidden="1">
      <c r="B122" s="173"/>
    </row>
    <row r="123" spans="1:2" ht="31.5" hidden="1">
      <c r="A123" s="165" t="s">
        <v>24</v>
      </c>
      <c r="B123" s="171"/>
    </row>
    <row r="124" spans="1:2" hidden="1">
      <c r="A124" s="166">
        <v>1</v>
      </c>
      <c r="B124" s="172"/>
    </row>
    <row r="125" spans="1:2" hidden="1">
      <c r="A125" s="166">
        <v>2</v>
      </c>
      <c r="B125" s="172"/>
    </row>
    <row r="126" spans="1:2" hidden="1">
      <c r="A126" s="166">
        <v>3</v>
      </c>
      <c r="B126" s="172"/>
    </row>
    <row r="127" spans="1:2" hidden="1">
      <c r="A127" s="166">
        <v>4</v>
      </c>
      <c r="B127" s="172"/>
    </row>
    <row r="128" spans="1:2" hidden="1">
      <c r="A128" s="166">
        <v>5</v>
      </c>
      <c r="B128" s="172"/>
    </row>
    <row r="129" spans="1:2" hidden="1">
      <c r="A129" s="166">
        <v>6</v>
      </c>
      <c r="B129" s="172"/>
    </row>
    <row r="130" spans="1:2" hidden="1">
      <c r="B130" s="173"/>
    </row>
    <row r="131" spans="1:2" ht="31.5" hidden="1">
      <c r="A131" s="165" t="s">
        <v>24</v>
      </c>
      <c r="B131" s="171"/>
    </row>
    <row r="132" spans="1:2" hidden="1">
      <c r="A132" s="166">
        <v>1</v>
      </c>
      <c r="B132" s="172"/>
    </row>
    <row r="133" spans="1:2" hidden="1">
      <c r="A133" s="166">
        <v>2</v>
      </c>
      <c r="B133" s="172"/>
    </row>
    <row r="134" spans="1:2" hidden="1">
      <c r="A134" s="166">
        <v>3</v>
      </c>
      <c r="B134" s="172"/>
    </row>
    <row r="135" spans="1:2" hidden="1">
      <c r="A135" s="166">
        <v>4</v>
      </c>
      <c r="B135" s="172"/>
    </row>
    <row r="136" spans="1:2" hidden="1">
      <c r="A136" s="166">
        <v>5</v>
      </c>
      <c r="B136" s="172"/>
    </row>
    <row r="137" spans="1:2" hidden="1">
      <c r="A137" s="166">
        <v>6</v>
      </c>
      <c r="B137" s="172"/>
    </row>
    <row r="138" spans="1:2" hidden="1">
      <c r="B138" s="173"/>
    </row>
    <row r="139" spans="1:2" ht="31.5" hidden="1">
      <c r="A139" s="165" t="s">
        <v>24</v>
      </c>
      <c r="B139" s="171"/>
    </row>
    <row r="140" spans="1:2" hidden="1">
      <c r="A140" s="166">
        <v>1</v>
      </c>
      <c r="B140" s="172"/>
    </row>
    <row r="141" spans="1:2" hidden="1">
      <c r="A141" s="166">
        <v>2</v>
      </c>
      <c r="B141" s="172"/>
    </row>
    <row r="142" spans="1:2" hidden="1">
      <c r="A142" s="166">
        <v>3</v>
      </c>
      <c r="B142" s="172"/>
    </row>
    <row r="143" spans="1:2" hidden="1">
      <c r="A143" s="166">
        <v>4</v>
      </c>
      <c r="B143" s="172"/>
    </row>
    <row r="144" spans="1:2" hidden="1">
      <c r="A144" s="166">
        <v>5</v>
      </c>
      <c r="B144" s="172"/>
    </row>
    <row r="145" spans="1:2" hidden="1">
      <c r="A145" s="166">
        <v>6</v>
      </c>
      <c r="B145" s="172"/>
    </row>
    <row r="146" spans="1:2" hidden="1">
      <c r="B146" s="173"/>
    </row>
    <row r="147" spans="1:2" ht="31.5" hidden="1">
      <c r="A147" s="165" t="s">
        <v>24</v>
      </c>
      <c r="B147" s="171"/>
    </row>
    <row r="148" spans="1:2" hidden="1">
      <c r="A148" s="166">
        <v>1</v>
      </c>
      <c r="B148" s="172"/>
    </row>
    <row r="149" spans="1:2" hidden="1">
      <c r="A149" s="166">
        <v>2</v>
      </c>
      <c r="B149" s="172"/>
    </row>
    <row r="150" spans="1:2" hidden="1">
      <c r="A150" s="166">
        <v>3</v>
      </c>
      <c r="B150" s="172"/>
    </row>
    <row r="151" spans="1:2" hidden="1">
      <c r="A151" s="166">
        <v>4</v>
      </c>
      <c r="B151" s="172"/>
    </row>
    <row r="152" spans="1:2" hidden="1">
      <c r="A152" s="166">
        <v>5</v>
      </c>
      <c r="B152" s="172"/>
    </row>
    <row r="153" spans="1:2" hidden="1">
      <c r="A153" s="166">
        <v>6</v>
      </c>
      <c r="B153" s="172"/>
    </row>
    <row r="154" spans="1:2" hidden="1">
      <c r="B154" s="173"/>
    </row>
    <row r="155" spans="1:2" ht="31.5" hidden="1">
      <c r="A155" s="165" t="s">
        <v>24</v>
      </c>
      <c r="B155" s="171"/>
    </row>
    <row r="156" spans="1:2" hidden="1">
      <c r="A156" s="166">
        <v>1</v>
      </c>
      <c r="B156" s="172"/>
    </row>
    <row r="157" spans="1:2" hidden="1">
      <c r="A157" s="166">
        <v>2</v>
      </c>
      <c r="B157" s="172"/>
    </row>
    <row r="158" spans="1:2" hidden="1">
      <c r="A158" s="166">
        <v>3</v>
      </c>
      <c r="B158" s="172"/>
    </row>
    <row r="159" spans="1:2" hidden="1">
      <c r="A159" s="166">
        <v>4</v>
      </c>
      <c r="B159" s="172"/>
    </row>
    <row r="160" spans="1:2" hidden="1">
      <c r="A160" s="166">
        <v>5</v>
      </c>
      <c r="B160" s="172"/>
    </row>
    <row r="161" spans="1:2" hidden="1">
      <c r="A161" s="166">
        <v>6</v>
      </c>
      <c r="B161" s="172"/>
    </row>
    <row r="162" spans="1:2" hidden="1">
      <c r="B162" s="173"/>
    </row>
    <row r="163" spans="1:2" hidden="1">
      <c r="A163" s="209" t="s">
        <v>24</v>
      </c>
      <c r="B163" s="171"/>
    </row>
    <row r="164" spans="1:2" hidden="1">
      <c r="A164" s="166">
        <v>1</v>
      </c>
      <c r="B164" s="172"/>
    </row>
    <row r="165" spans="1:2" hidden="1">
      <c r="A165" s="166">
        <v>2</v>
      </c>
      <c r="B165" s="172"/>
    </row>
    <row r="166" spans="1:2" hidden="1">
      <c r="A166" s="166">
        <v>3</v>
      </c>
      <c r="B166" s="172"/>
    </row>
    <row r="167" spans="1:2" hidden="1">
      <c r="A167" s="166">
        <v>4</v>
      </c>
      <c r="B167" s="172"/>
    </row>
    <row r="168" spans="1:2" hidden="1">
      <c r="A168" s="166">
        <v>5</v>
      </c>
      <c r="B168" s="172"/>
    </row>
    <row r="169" spans="1:2" hidden="1">
      <c r="A169" s="166">
        <v>6</v>
      </c>
      <c r="B169" s="172"/>
    </row>
    <row r="170" spans="1:2" hidden="1">
      <c r="B170" s="173"/>
    </row>
    <row r="171" spans="1:2" hidden="1">
      <c r="A171" s="209" t="s">
        <v>24</v>
      </c>
      <c r="B171" s="171"/>
    </row>
    <row r="172" spans="1:2" hidden="1">
      <c r="A172" s="166">
        <v>1</v>
      </c>
      <c r="B172" s="172"/>
    </row>
    <row r="173" spans="1:2" hidden="1">
      <c r="A173" s="166">
        <v>2</v>
      </c>
      <c r="B173" s="172"/>
    </row>
    <row r="174" spans="1:2" hidden="1">
      <c r="A174" s="166">
        <v>3</v>
      </c>
      <c r="B174" s="172"/>
    </row>
    <row r="175" spans="1:2" hidden="1">
      <c r="A175" s="166">
        <v>4</v>
      </c>
      <c r="B175" s="172"/>
    </row>
    <row r="176" spans="1:2" hidden="1">
      <c r="A176" s="166">
        <v>5</v>
      </c>
      <c r="B176" s="172"/>
    </row>
    <row r="177" spans="1:2" hidden="1">
      <c r="A177" s="166">
        <v>6</v>
      </c>
      <c r="B177" s="172"/>
    </row>
    <row r="178" spans="1:2" hidden="1">
      <c r="B178" s="173"/>
    </row>
    <row r="179" spans="1:2" hidden="1">
      <c r="A179" s="209" t="s">
        <v>24</v>
      </c>
      <c r="B179" s="171"/>
    </row>
    <row r="180" spans="1:2" hidden="1">
      <c r="A180" s="166">
        <v>1</v>
      </c>
      <c r="B180" s="172"/>
    </row>
    <row r="181" spans="1:2" hidden="1">
      <c r="A181" s="166">
        <v>2</v>
      </c>
      <c r="B181" s="172"/>
    </row>
    <row r="182" spans="1:2" hidden="1">
      <c r="A182" s="166">
        <v>3</v>
      </c>
      <c r="B182" s="172"/>
    </row>
    <row r="183" spans="1:2" hidden="1">
      <c r="A183" s="166">
        <v>4</v>
      </c>
      <c r="B183" s="172"/>
    </row>
    <row r="184" spans="1:2" hidden="1">
      <c r="A184" s="166">
        <v>5</v>
      </c>
      <c r="B184" s="172"/>
    </row>
    <row r="185" spans="1:2" hidden="1">
      <c r="A185" s="166">
        <v>6</v>
      </c>
      <c r="B185" s="172"/>
    </row>
    <row r="186" spans="1:2" hidden="1">
      <c r="B186" s="173"/>
    </row>
    <row r="187" spans="1:2" hidden="1">
      <c r="A187" s="209" t="s">
        <v>24</v>
      </c>
      <c r="B187" s="171"/>
    </row>
    <row r="188" spans="1:2" hidden="1">
      <c r="A188" s="166">
        <v>1</v>
      </c>
      <c r="B188" s="172"/>
    </row>
    <row r="189" spans="1:2" hidden="1">
      <c r="A189" s="166">
        <v>2</v>
      </c>
      <c r="B189" s="172"/>
    </row>
    <row r="190" spans="1:2" hidden="1">
      <c r="A190" s="166">
        <v>3</v>
      </c>
      <c r="B190" s="172"/>
    </row>
    <row r="191" spans="1:2" hidden="1">
      <c r="A191" s="166">
        <v>4</v>
      </c>
      <c r="B191" s="172"/>
    </row>
    <row r="192" spans="1:2" hidden="1">
      <c r="A192" s="166">
        <v>5</v>
      </c>
      <c r="B192" s="172"/>
    </row>
    <row r="193" spans="1:2" hidden="1">
      <c r="A193" s="166">
        <v>6</v>
      </c>
      <c r="B193" s="172"/>
    </row>
    <row r="194" spans="1:2" hidden="1"/>
    <row r="195" spans="1:2" hidden="1">
      <c r="A195" s="209" t="s">
        <v>24</v>
      </c>
      <c r="B195" s="171"/>
    </row>
    <row r="196" spans="1:2" hidden="1">
      <c r="A196" s="166">
        <v>1</v>
      </c>
      <c r="B196" s="172"/>
    </row>
    <row r="197" spans="1:2" hidden="1">
      <c r="A197" s="166">
        <v>2</v>
      </c>
      <c r="B197" s="172"/>
    </row>
    <row r="198" spans="1:2" hidden="1">
      <c r="A198" s="166">
        <v>3</v>
      </c>
      <c r="B198" s="172"/>
    </row>
    <row r="199" spans="1:2" hidden="1">
      <c r="A199" s="166">
        <v>4</v>
      </c>
      <c r="B199" s="172"/>
    </row>
    <row r="200" spans="1:2" hidden="1">
      <c r="A200" s="166">
        <v>5</v>
      </c>
      <c r="B200" s="172"/>
    </row>
    <row r="201" spans="1:2" hidden="1">
      <c r="A201" s="166">
        <v>6</v>
      </c>
      <c r="B201" s="172"/>
    </row>
    <row r="202" spans="1:2">
      <c r="A202" s="205" t="s">
        <v>195</v>
      </c>
    </row>
    <row r="203" spans="1:2" ht="31.5">
      <c r="A203" s="165" t="s">
        <v>24</v>
      </c>
      <c r="B203" s="210" t="s">
        <v>141</v>
      </c>
    </row>
    <row r="204" spans="1:2" ht="151.5" customHeight="1">
      <c r="A204" s="166">
        <v>1</v>
      </c>
      <c r="B204" s="211" t="s">
        <v>231</v>
      </c>
    </row>
    <row r="205" spans="1:2" ht="208.5" customHeight="1">
      <c r="A205" s="189">
        <v>2</v>
      </c>
      <c r="B205" s="212" t="s">
        <v>230</v>
      </c>
    </row>
    <row r="206" spans="1:2" ht="233.25" customHeight="1">
      <c r="A206" s="169">
        <v>3</v>
      </c>
      <c r="B206" s="214" t="s">
        <v>235</v>
      </c>
    </row>
    <row r="207" spans="1:2" ht="284.25" customHeight="1">
      <c r="A207" s="166">
        <v>4</v>
      </c>
      <c r="B207" s="167" t="s">
        <v>236</v>
      </c>
    </row>
    <row r="208" spans="1:2" ht="378.75" customHeight="1">
      <c r="A208" s="166">
        <v>5</v>
      </c>
      <c r="B208" s="213" t="s">
        <v>232</v>
      </c>
    </row>
    <row r="209" spans="1:2" ht="287.25" customHeight="1">
      <c r="A209" s="166">
        <v>6</v>
      </c>
      <c r="B209" s="213" t="s">
        <v>237</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sheetData>
  <mergeCells count="1">
    <mergeCell ref="A2:B2"/>
  </mergeCells>
  <printOptions horizontalCentered="1"/>
  <pageMargins left="0.23622047244094491" right="0.23622047244094491" top="0.74803149606299213" bottom="0.74803149606299213" header="0.31496062992125984" footer="0.31496062992125984"/>
  <pageSetup paperSize="9" scale="79" fitToHeight="0" orientation="portrait" r:id="rId1"/>
  <headerFooter alignWithMargins="0"/>
  <rowBreaks count="3" manualBreakCount="3">
    <brk id="11" max="1" man="1"/>
    <brk id="26" max="1" man="1"/>
    <brk id="34" max="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356"/>
  <sheetViews>
    <sheetView showGridLines="0" zoomScale="80" zoomScaleNormal="80" zoomScaleSheetLayoutView="100" workbookViewId="0">
      <selection activeCell="C22" sqref="C22"/>
    </sheetView>
  </sheetViews>
  <sheetFormatPr defaultColWidth="0"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1" width="11.28515625" style="1" customWidth="1"/>
    <col min="12" max="16" width="9.7109375" style="1" customWidth="1"/>
    <col min="17" max="17" width="8.85546875" style="1" customWidth="1"/>
    <col min="18" max="16384" width="8.85546875" style="1" hidden="1"/>
  </cols>
  <sheetData>
    <row r="1" spans="1:23" ht="15.95" customHeight="1">
      <c r="A1" s="253" t="str">
        <f>'[1]REKOD PRESTASI MURID'!A7</f>
        <v>PENDIDIKAN JASMANI 
DAN PENDIDIKAN KESIHATAN</v>
      </c>
      <c r="B1" s="253"/>
      <c r="C1" s="253"/>
      <c r="D1" s="253"/>
      <c r="E1" s="253"/>
      <c r="F1" s="253"/>
      <c r="G1" s="253"/>
      <c r="H1" s="253"/>
      <c r="I1" s="253"/>
      <c r="J1" s="253"/>
      <c r="K1" s="253"/>
      <c r="L1" s="253"/>
      <c r="M1" s="253"/>
      <c r="N1" s="253"/>
      <c r="O1" s="253"/>
      <c r="P1" s="253"/>
      <c r="Q1" s="253"/>
    </row>
    <row r="2" spans="1:23" ht="15.95" customHeight="1">
      <c r="A2" s="253"/>
      <c r="B2" s="253"/>
      <c r="C2" s="253"/>
      <c r="D2" s="253"/>
      <c r="E2" s="253"/>
      <c r="F2" s="253"/>
      <c r="G2" s="253"/>
      <c r="H2" s="253"/>
      <c r="I2" s="253"/>
      <c r="J2" s="253"/>
      <c r="K2" s="253"/>
      <c r="L2" s="253"/>
      <c r="M2" s="253"/>
      <c r="N2" s="253"/>
      <c r="O2" s="253"/>
      <c r="P2" s="253"/>
      <c r="Q2" s="253"/>
    </row>
    <row r="3" spans="1:23" ht="15.95" customHeight="1">
      <c r="A3" s="190"/>
      <c r="B3" s="190"/>
      <c r="C3" s="190"/>
      <c r="D3" s="190"/>
      <c r="E3" s="190"/>
      <c r="F3" s="190"/>
      <c r="G3" s="190"/>
      <c r="H3" s="191" t="s">
        <v>142</v>
      </c>
      <c r="I3" s="192" t="str">
        <f>'REKOD PRESTASI MURID'!D1</f>
        <v>SMK PERSADA</v>
      </c>
      <c r="J3" s="190"/>
      <c r="K3" s="190"/>
      <c r="L3" s="191" t="s">
        <v>143</v>
      </c>
      <c r="M3" s="192" t="str">
        <f>'REKOD PRESTASI MURID'!D6</f>
        <v>EN. HAMDI BIN HANAFI</v>
      </c>
      <c r="N3" s="190"/>
      <c r="O3" s="190"/>
      <c r="P3" s="190"/>
      <c r="Q3" s="190"/>
    </row>
    <row r="4" spans="1:23" ht="23.25" customHeight="1">
      <c r="A4" s="190"/>
      <c r="B4" s="190"/>
      <c r="C4" s="190"/>
      <c r="D4" s="190"/>
      <c r="E4" s="190"/>
      <c r="F4" s="190"/>
      <c r="G4" s="190"/>
      <c r="H4" s="191" t="s">
        <v>144</v>
      </c>
      <c r="I4" s="192" t="str">
        <f>'REKOD PRESTASI MURID'!D7</f>
        <v>TINGKATAN 3 IBNU SINAR</v>
      </c>
      <c r="J4" s="190"/>
      <c r="K4" s="190"/>
      <c r="L4" s="190"/>
      <c r="M4" s="190"/>
      <c r="N4" s="190"/>
      <c r="O4" s="190"/>
      <c r="P4" s="190"/>
      <c r="Q4" s="190"/>
    </row>
    <row r="5" spans="1:23" ht="15.95" customHeight="1">
      <c r="A5" s="2"/>
      <c r="B5" s="2"/>
      <c r="C5" s="2"/>
      <c r="D5" s="2"/>
      <c r="E5" s="2"/>
      <c r="F5" s="2"/>
      <c r="G5" s="2"/>
      <c r="H5" s="3"/>
      <c r="I5" s="3"/>
      <c r="J5" s="2"/>
      <c r="K5" s="2"/>
      <c r="L5" s="2"/>
      <c r="M5" s="2"/>
      <c r="N5" s="2"/>
      <c r="O5" s="21"/>
      <c r="P5" s="21"/>
      <c r="Q5" s="21"/>
    </row>
    <row r="6" spans="1:23" ht="18.75">
      <c r="A6" s="4"/>
      <c r="B6" s="5" t="str">
        <f>'REKOD PRESTASI MURID'!E11</f>
        <v xml:space="preserve">BIDANG KEMAHIRAN </v>
      </c>
      <c r="C6" s="6"/>
      <c r="D6" s="6"/>
      <c r="E6" s="6"/>
      <c r="F6" s="6"/>
      <c r="G6" s="6"/>
      <c r="H6" s="7"/>
      <c r="I6" s="4"/>
      <c r="J6" s="5" t="str">
        <f>'REKOD PRESTASI MURID'!F11</f>
        <v xml:space="preserve">BIDANG KECERGASAN </v>
      </c>
      <c r="K6" s="6"/>
      <c r="L6" s="6"/>
      <c r="M6" s="6"/>
      <c r="N6" s="6"/>
      <c r="O6" s="6"/>
      <c r="P6" s="7"/>
      <c r="Q6" s="6"/>
    </row>
    <row r="7" spans="1:23">
      <c r="A7" s="8"/>
      <c r="B7" s="9" t="s">
        <v>24</v>
      </c>
      <c r="C7" s="10" t="s">
        <v>27</v>
      </c>
      <c r="D7" s="10" t="s">
        <v>28</v>
      </c>
      <c r="E7" s="10" t="s">
        <v>29</v>
      </c>
      <c r="F7" s="10" t="s">
        <v>30</v>
      </c>
      <c r="G7" s="10" t="s">
        <v>31</v>
      </c>
      <c r="H7" s="10" t="s">
        <v>32</v>
      </c>
      <c r="I7" s="8"/>
      <c r="J7" s="9" t="s">
        <v>24</v>
      </c>
      <c r="K7" s="10" t="s">
        <v>27</v>
      </c>
      <c r="L7" s="10" t="s">
        <v>28</v>
      </c>
      <c r="M7" s="10" t="s">
        <v>29</v>
      </c>
      <c r="N7" s="10" t="s">
        <v>30</v>
      </c>
      <c r="O7" s="10" t="s">
        <v>31</v>
      </c>
      <c r="P7" s="10" t="s">
        <v>32</v>
      </c>
      <c r="Q7" s="8"/>
    </row>
    <row r="8" spans="1:23">
      <c r="A8" s="8"/>
      <c r="B8" s="11" t="s">
        <v>33</v>
      </c>
      <c r="C8" s="11">
        <f>COUNTIF('REKOD PRESTASI MURID'!$E$12:$E$65,1)</f>
        <v>0</v>
      </c>
      <c r="D8" s="11">
        <f>COUNTIF('REKOD PRESTASI MURID'!$E$12:$E$65,2)</f>
        <v>0</v>
      </c>
      <c r="E8" s="11">
        <f>COUNTIF('REKOD PRESTASI MURID'!$E$12:$E$65,3)</f>
        <v>0</v>
      </c>
      <c r="F8" s="11">
        <f>COUNTIF('REKOD PRESTASI MURID'!$E$12:$E$65,4)</f>
        <v>1</v>
      </c>
      <c r="G8" s="11">
        <f>COUNTIF('REKOD PRESTASI MURID'!$E$12:$E$65,5)</f>
        <v>0</v>
      </c>
      <c r="H8" s="11">
        <f>COUNTIF('REKOD PRESTASI MURID'!$E$12:$E$65,6)</f>
        <v>0</v>
      </c>
      <c r="I8" s="8"/>
      <c r="J8" s="11" t="s">
        <v>33</v>
      </c>
      <c r="K8" s="11">
        <f>COUNTIF('REKOD PRESTASI MURID'!$F$12:$F$65,1)</f>
        <v>0</v>
      </c>
      <c r="L8" s="11">
        <f>COUNTIF('REKOD PRESTASI MURID'!$F$12:$F$65,2)</f>
        <v>0</v>
      </c>
      <c r="M8" s="11">
        <f>COUNTIF('REKOD PRESTASI MURID'!$F$12:$F$65,3)</f>
        <v>0</v>
      </c>
      <c r="N8" s="11">
        <f>COUNTIF('REKOD PRESTASI MURID'!$F$12:$F$65,4)</f>
        <v>1</v>
      </c>
      <c r="O8" s="11">
        <f>COUNTIF('REKOD PRESTASI MURID'!$F$12:$F$65,5)</f>
        <v>0</v>
      </c>
      <c r="P8" s="11">
        <f>COUNTIF('REKOD PRESTASI MURID'!$F$12:$F$65,6)</f>
        <v>0</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34</v>
      </c>
      <c r="G21" s="16">
        <f>SUM(C8:H8)</f>
        <v>1</v>
      </c>
      <c r="H21" s="15" t="s">
        <v>35</v>
      </c>
      <c r="I21" s="8"/>
      <c r="J21" s="8"/>
      <c r="K21" s="8"/>
      <c r="L21" s="8"/>
      <c r="M21" s="8"/>
      <c r="N21" s="15" t="s">
        <v>34</v>
      </c>
      <c r="O21" s="16">
        <f>SUM(K8:P8)</f>
        <v>1</v>
      </c>
      <c r="P21" s="15" t="s">
        <v>35</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 xml:space="preserve">PENDIDIKAN KESIHATAN REPRODUKTIF DAN SOSIAL (PEERS) </v>
      </c>
      <c r="C24" s="18"/>
      <c r="D24" s="18"/>
      <c r="E24" s="18"/>
      <c r="F24" s="18"/>
      <c r="G24" s="18"/>
      <c r="H24" s="7"/>
      <c r="I24" s="4"/>
      <c r="J24" s="147" t="str">
        <f>'REKOD PRESTASI MURID'!H11</f>
        <v xml:space="preserve">PEMAKANAN </v>
      </c>
      <c r="K24" s="152"/>
      <c r="L24" s="152"/>
      <c r="M24" s="152"/>
      <c r="N24" s="152"/>
      <c r="O24" s="152"/>
      <c r="P24" s="148"/>
      <c r="Q24" s="6"/>
    </row>
    <row r="25" spans="1:17">
      <c r="A25" s="8"/>
      <c r="B25" s="9" t="s">
        <v>24</v>
      </c>
      <c r="C25" s="10" t="s">
        <v>27</v>
      </c>
      <c r="D25" s="10" t="s">
        <v>28</v>
      </c>
      <c r="E25" s="10" t="s">
        <v>29</v>
      </c>
      <c r="F25" s="10" t="s">
        <v>30</v>
      </c>
      <c r="G25" s="10" t="s">
        <v>31</v>
      </c>
      <c r="H25" s="10" t="s">
        <v>32</v>
      </c>
      <c r="I25" s="8"/>
      <c r="J25" s="9" t="s">
        <v>24</v>
      </c>
      <c r="K25" s="10" t="s">
        <v>27</v>
      </c>
      <c r="L25" s="10" t="s">
        <v>28</v>
      </c>
      <c r="M25" s="10" t="s">
        <v>29</v>
      </c>
      <c r="N25" s="10" t="s">
        <v>30</v>
      </c>
      <c r="O25" s="10" t="s">
        <v>31</v>
      </c>
      <c r="P25" s="10" t="s">
        <v>32</v>
      </c>
      <c r="Q25" s="8"/>
    </row>
    <row r="26" spans="1:17">
      <c r="A26" s="8"/>
      <c r="B26" s="11" t="s">
        <v>33</v>
      </c>
      <c r="C26" s="11">
        <f>COUNTIF('REKOD PRESTASI MURID'!$G$12:$G$65,1)</f>
        <v>0</v>
      </c>
      <c r="D26" s="11">
        <f>COUNTIF('REKOD PRESTASI MURID'!$G$12:$G$65,2)</f>
        <v>0</v>
      </c>
      <c r="E26" s="11">
        <f>COUNTIF('REKOD PRESTASI MURID'!$G$12:$G$65,3)</f>
        <v>1</v>
      </c>
      <c r="F26" s="11">
        <f>COUNTIF('REKOD PRESTASI MURID'!$G$12:$G$65,4)</f>
        <v>0</v>
      </c>
      <c r="G26" s="11">
        <f>COUNTIF('REKOD PRESTASI MURID'!$G$12:$G$65,5)</f>
        <v>0</v>
      </c>
      <c r="H26" s="11">
        <f>COUNTIF('REKOD PRESTASI MURID'!$G$12:$G$65,6)</f>
        <v>0</v>
      </c>
      <c r="I26" s="8"/>
      <c r="J26" s="11" t="s">
        <v>33</v>
      </c>
      <c r="K26" s="11">
        <f>COUNTIF('REKOD PRESTASI MURID'!$H$12:$H$65,1)</f>
        <v>0</v>
      </c>
      <c r="L26" s="151">
        <f>COUNTIF('REKOD PRESTASI MURID'!$H$12:$H$65,2)</f>
        <v>0</v>
      </c>
      <c r="M26" s="151">
        <f>COUNTIF('REKOD PRESTASI MURID'!$H$12:$H$65,3)</f>
        <v>0</v>
      </c>
      <c r="N26" s="151">
        <f>COUNTIF('REKOD PRESTASI MURID'!$H$12:$H$65,4)</f>
        <v>1</v>
      </c>
      <c r="O26" s="151">
        <f>COUNTIF('REKOD PRESTASI MURID'!$H$12:$H$65,5)</f>
        <v>0</v>
      </c>
      <c r="P26" s="151">
        <f>COUNTIF('REKOD PRESTASI MURID'!$H$12:$H$65,6)</f>
        <v>0</v>
      </c>
      <c r="Q26" s="8"/>
    </row>
    <row r="27" spans="1:17">
      <c r="A27" s="8"/>
      <c r="B27" s="19"/>
      <c r="C27" s="19"/>
      <c r="D27" s="19"/>
      <c r="E27" s="19"/>
      <c r="F27" s="19"/>
      <c r="G27" s="19"/>
      <c r="H27" s="19"/>
      <c r="I27" s="8"/>
      <c r="J27" s="145"/>
      <c r="K27" s="19"/>
      <c r="L27" s="19"/>
      <c r="M27" s="19"/>
      <c r="N27" s="19"/>
      <c r="O27" s="19"/>
      <c r="P27" s="146"/>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34</v>
      </c>
      <c r="G39" s="16">
        <f>SUM(C26:H26)</f>
        <v>1</v>
      </c>
      <c r="H39" s="15" t="s">
        <v>35</v>
      </c>
      <c r="I39" s="14"/>
      <c r="J39" s="19"/>
      <c r="K39" s="19"/>
      <c r="L39" s="19"/>
      <c r="M39" s="19"/>
      <c r="N39" s="15" t="s">
        <v>34</v>
      </c>
      <c r="O39" s="16">
        <f>SUM(K26:P26)</f>
        <v>1</v>
      </c>
      <c r="P39" s="15" t="s">
        <v>35</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 xml:space="preserve">PERTOLONGAN CEMAS </v>
      </c>
      <c r="C41" s="6"/>
      <c r="D41" s="6"/>
      <c r="E41" s="6"/>
      <c r="F41" s="6"/>
      <c r="G41" s="6"/>
      <c r="H41" s="7"/>
      <c r="I41" s="4"/>
      <c r="J41" s="133" t="str">
        <f>'REKOD PRESTASI MURID'!AD9</f>
        <v>TAHAP PENGUASAAN KESELURUHAN</v>
      </c>
      <c r="K41" s="134"/>
      <c r="L41" s="134"/>
      <c r="M41" s="134"/>
      <c r="N41" s="134"/>
      <c r="O41" s="134"/>
      <c r="P41" s="135"/>
      <c r="Q41" s="8"/>
    </row>
    <row r="42" spans="1:17">
      <c r="A42" s="8"/>
      <c r="B42" s="9" t="s">
        <v>24</v>
      </c>
      <c r="C42" s="10" t="s">
        <v>27</v>
      </c>
      <c r="D42" s="10" t="s">
        <v>28</v>
      </c>
      <c r="E42" s="10" t="s">
        <v>29</v>
      </c>
      <c r="F42" s="10" t="s">
        <v>30</v>
      </c>
      <c r="G42" s="10" t="s">
        <v>31</v>
      </c>
      <c r="H42" s="10" t="s">
        <v>32</v>
      </c>
      <c r="I42" s="8"/>
      <c r="J42" s="149" t="s">
        <v>24</v>
      </c>
      <c r="K42" s="150" t="s">
        <v>27</v>
      </c>
      <c r="L42" s="150" t="s">
        <v>28</v>
      </c>
      <c r="M42" s="150" t="s">
        <v>29</v>
      </c>
      <c r="N42" s="150" t="s">
        <v>30</v>
      </c>
      <c r="O42" s="150" t="s">
        <v>31</v>
      </c>
      <c r="P42" s="150" t="s">
        <v>32</v>
      </c>
      <c r="Q42" s="8"/>
    </row>
    <row r="43" spans="1:17">
      <c r="A43" s="8"/>
      <c r="B43" s="11" t="s">
        <v>33</v>
      </c>
      <c r="C43" s="11">
        <f>COUNTIF('REKOD PRESTASI MURID'!$I$12:$I$65,1)</f>
        <v>0</v>
      </c>
      <c r="D43" s="11">
        <f>COUNTIF('REKOD PRESTASI MURID'!$I$12:$I$65,2)</f>
        <v>0</v>
      </c>
      <c r="E43" s="11">
        <f>COUNTIF('REKOD PRESTASI MURID'!$I$12:$I$65,3)</f>
        <v>1</v>
      </c>
      <c r="F43" s="11">
        <f>COUNTIF('REKOD PRESTASI MURID'!$I$12:$I$65,4)</f>
        <v>0</v>
      </c>
      <c r="G43" s="11">
        <f>COUNTIF('REKOD PRESTASI MURID'!$I$12:$I$65,5)</f>
        <v>0</v>
      </c>
      <c r="H43" s="11">
        <f>COUNTIF('REKOD PRESTASI MURID'!$I$12:$I$65,6)</f>
        <v>0</v>
      </c>
      <c r="I43" s="8"/>
      <c r="J43" s="151" t="s">
        <v>33</v>
      </c>
      <c r="K43" s="151">
        <f>COUNTIF('REKOD PRESTASI MURID'!$AD$12:$AD$65,1)</f>
        <v>0</v>
      </c>
      <c r="L43" s="151">
        <f>COUNTIF('REKOD PRESTASI MURID'!$AD$12:$AD$65,2)</f>
        <v>0</v>
      </c>
      <c r="M43" s="151">
        <f>COUNTIF('REKOD PRESTASI MURID'!$AD$12:$AD$65,3)</f>
        <v>0</v>
      </c>
      <c r="N43" s="151">
        <f>COUNTIF('REKOD PRESTASI MURID'!$AD$12:$AD$65,4)</f>
        <v>1</v>
      </c>
      <c r="O43" s="151">
        <f>COUNTIF('REKOD PRESTASI MURID'!$AD$12:$AD$65,5)</f>
        <v>0</v>
      </c>
      <c r="P43" s="151">
        <f>COUNTIF('REKOD PRESTASI MURID'!$AD$12:$AD$65,6)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34</v>
      </c>
      <c r="G56" s="16">
        <f>SUM(C43:H43)</f>
        <v>1</v>
      </c>
      <c r="H56" s="15" t="s">
        <v>35</v>
      </c>
      <c r="I56" s="8"/>
      <c r="J56" s="8"/>
      <c r="K56" s="8"/>
      <c r="L56" s="8"/>
      <c r="M56" s="8"/>
      <c r="N56" s="15" t="s">
        <v>34</v>
      </c>
      <c r="O56" s="16">
        <f>SUM(K43:P43)</f>
        <v>1</v>
      </c>
      <c r="P56" s="15" t="s">
        <v>35</v>
      </c>
      <c r="Q56" s="8"/>
    </row>
    <row r="57" spans="1:17">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24</v>
      </c>
      <c r="C60" s="10" t="s">
        <v>27</v>
      </c>
      <c r="D60" s="10" t="s">
        <v>28</v>
      </c>
      <c r="E60" s="10" t="s">
        <v>29</v>
      </c>
      <c r="F60" s="10" t="s">
        <v>30</v>
      </c>
      <c r="G60" s="10" t="s">
        <v>31</v>
      </c>
      <c r="H60" s="10" t="s">
        <v>32</v>
      </c>
      <c r="I60" s="8"/>
      <c r="J60" s="9" t="s">
        <v>24</v>
      </c>
      <c r="K60" s="10" t="s">
        <v>27</v>
      </c>
      <c r="L60" s="10" t="s">
        <v>28</v>
      </c>
      <c r="M60" s="10" t="s">
        <v>29</v>
      </c>
      <c r="N60" s="10" t="s">
        <v>30</v>
      </c>
      <c r="O60" s="10" t="s">
        <v>31</v>
      </c>
      <c r="P60" s="10" t="s">
        <v>32</v>
      </c>
      <c r="Q60" s="8"/>
    </row>
    <row r="61" spans="1:17" hidden="1">
      <c r="A61" s="8"/>
      <c r="B61" s="11" t="s">
        <v>33</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33</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34</v>
      </c>
      <c r="G74" s="16">
        <f>SUM(C61:H61)</f>
        <v>0</v>
      </c>
      <c r="H74" s="15" t="s">
        <v>35</v>
      </c>
      <c r="I74" s="14"/>
      <c r="J74" s="19"/>
      <c r="K74" s="19"/>
      <c r="L74" s="19"/>
      <c r="M74" s="19"/>
      <c r="N74" s="15" t="s">
        <v>34</v>
      </c>
      <c r="O74" s="16">
        <f>SUM(K61:P61)</f>
        <v>0</v>
      </c>
      <c r="P74" s="15" t="s">
        <v>35</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24</v>
      </c>
      <c r="C77" s="10" t="s">
        <v>27</v>
      </c>
      <c r="D77" s="10" t="s">
        <v>28</v>
      </c>
      <c r="E77" s="10" t="s">
        <v>29</v>
      </c>
      <c r="F77" s="10" t="s">
        <v>30</v>
      </c>
      <c r="G77" s="10" t="s">
        <v>31</v>
      </c>
      <c r="H77" s="10" t="s">
        <v>32</v>
      </c>
      <c r="I77" s="8"/>
      <c r="J77" s="9" t="s">
        <v>24</v>
      </c>
      <c r="K77" s="10" t="s">
        <v>27</v>
      </c>
      <c r="L77" s="10" t="s">
        <v>28</v>
      </c>
      <c r="M77" s="10" t="s">
        <v>29</v>
      </c>
      <c r="N77" s="10" t="s">
        <v>30</v>
      </c>
      <c r="O77" s="10" t="s">
        <v>31</v>
      </c>
      <c r="P77" s="10" t="s">
        <v>32</v>
      </c>
      <c r="Q77" s="8"/>
    </row>
    <row r="78" spans="1:17" hidden="1">
      <c r="A78" s="8"/>
      <c r="B78" s="11" t="s">
        <v>33</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33</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34</v>
      </c>
      <c r="G91" s="16">
        <f>SUM(C78:H78)</f>
        <v>0</v>
      </c>
      <c r="H91" s="15" t="s">
        <v>35</v>
      </c>
      <c r="I91" s="8"/>
      <c r="J91" s="8"/>
      <c r="K91" s="8"/>
      <c r="L91" s="8"/>
      <c r="M91" s="8"/>
      <c r="N91" s="15" t="s">
        <v>34</v>
      </c>
      <c r="O91" s="16">
        <f>SUM(K78:P78)</f>
        <v>0</v>
      </c>
      <c r="P91" s="15" t="s">
        <v>35</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24</v>
      </c>
      <c r="C95" s="10" t="s">
        <v>27</v>
      </c>
      <c r="D95" s="10" t="s">
        <v>28</v>
      </c>
      <c r="E95" s="10" t="s">
        <v>29</v>
      </c>
      <c r="F95" s="10" t="s">
        <v>30</v>
      </c>
      <c r="G95" s="10" t="s">
        <v>31</v>
      </c>
      <c r="H95" s="10" t="s">
        <v>32</v>
      </c>
      <c r="I95" s="8"/>
      <c r="J95" s="9" t="s">
        <v>24</v>
      </c>
      <c r="K95" s="10" t="s">
        <v>27</v>
      </c>
      <c r="L95" s="10" t="s">
        <v>28</v>
      </c>
      <c r="M95" s="10" t="s">
        <v>29</v>
      </c>
      <c r="N95" s="10" t="s">
        <v>30</v>
      </c>
      <c r="O95" s="10" t="s">
        <v>31</v>
      </c>
      <c r="P95" s="10" t="s">
        <v>32</v>
      </c>
      <c r="Q95" s="8"/>
    </row>
    <row r="96" spans="1:17" hidden="1">
      <c r="A96" s="8"/>
      <c r="B96" s="11" t="s">
        <v>33</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33</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34</v>
      </c>
      <c r="G109" s="16">
        <f>SUM(C96:H96)</f>
        <v>0</v>
      </c>
      <c r="H109" s="15" t="s">
        <v>35</v>
      </c>
      <c r="I109" s="14"/>
      <c r="J109" s="19"/>
      <c r="K109" s="19"/>
      <c r="L109" s="19"/>
      <c r="M109" s="19"/>
      <c r="N109" s="15" t="s">
        <v>34</v>
      </c>
      <c r="O109" s="16">
        <f>SUM(K96:P96)</f>
        <v>0</v>
      </c>
      <c r="P109" s="15" t="s">
        <v>35</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24</v>
      </c>
      <c r="C112" s="10" t="s">
        <v>27</v>
      </c>
      <c r="D112" s="10" t="s">
        <v>28</v>
      </c>
      <c r="E112" s="10" t="s">
        <v>29</v>
      </c>
      <c r="F112" s="10" t="s">
        <v>30</v>
      </c>
      <c r="G112" s="10" t="s">
        <v>31</v>
      </c>
      <c r="H112" s="10" t="s">
        <v>32</v>
      </c>
      <c r="I112" s="8"/>
      <c r="J112" s="9" t="s">
        <v>24</v>
      </c>
      <c r="K112" s="10" t="s">
        <v>27</v>
      </c>
      <c r="L112" s="10" t="s">
        <v>28</v>
      </c>
      <c r="M112" s="10" t="s">
        <v>29</v>
      </c>
      <c r="N112" s="10" t="s">
        <v>30</v>
      </c>
      <c r="O112" s="10" t="s">
        <v>31</v>
      </c>
      <c r="P112" s="10" t="s">
        <v>32</v>
      </c>
      <c r="Q112" s="8"/>
    </row>
    <row r="113" spans="1:17" hidden="1">
      <c r="A113" s="8"/>
      <c r="B113" s="11" t="s">
        <v>33</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33</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34</v>
      </c>
      <c r="G126" s="16">
        <f>SUM(C113:H113)</f>
        <v>0</v>
      </c>
      <c r="H126" s="15" t="s">
        <v>35</v>
      </c>
      <c r="I126" s="8"/>
      <c r="J126" s="8"/>
      <c r="K126" s="8"/>
      <c r="L126" s="8"/>
      <c r="M126" s="8"/>
      <c r="N126" s="15" t="s">
        <v>34</v>
      </c>
      <c r="O126" s="16">
        <f>SUM(K113:P113)</f>
        <v>0</v>
      </c>
      <c r="P126" s="15" t="s">
        <v>35</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36</v>
      </c>
      <c r="D129" s="18"/>
      <c r="E129" s="18"/>
      <c r="F129" s="18"/>
      <c r="G129" s="18"/>
      <c r="H129" s="7"/>
      <c r="I129" s="4"/>
      <c r="J129" s="5">
        <f>'REKOD PRESTASI MURID'!T11</f>
        <v>0</v>
      </c>
      <c r="K129" s="18" t="s">
        <v>37</v>
      </c>
      <c r="L129" s="18"/>
      <c r="M129" s="18"/>
      <c r="N129" s="18"/>
      <c r="O129" s="18"/>
      <c r="P129" s="7"/>
      <c r="Q129" s="8"/>
    </row>
    <row r="130" spans="1:17" hidden="1">
      <c r="A130" s="8"/>
      <c r="B130" s="9" t="s">
        <v>24</v>
      </c>
      <c r="C130" s="10" t="s">
        <v>27</v>
      </c>
      <c r="D130" s="10" t="s">
        <v>28</v>
      </c>
      <c r="E130" s="10" t="s">
        <v>29</v>
      </c>
      <c r="F130" s="10" t="s">
        <v>30</v>
      </c>
      <c r="G130" s="10" t="s">
        <v>31</v>
      </c>
      <c r="H130" s="10" t="s">
        <v>32</v>
      </c>
      <c r="I130" s="8"/>
      <c r="J130" s="9" t="s">
        <v>24</v>
      </c>
      <c r="K130" s="10" t="s">
        <v>27</v>
      </c>
      <c r="L130" s="10" t="s">
        <v>28</v>
      </c>
      <c r="M130" s="10" t="s">
        <v>29</v>
      </c>
      <c r="N130" s="10" t="s">
        <v>30</v>
      </c>
      <c r="O130" s="10" t="s">
        <v>31</v>
      </c>
      <c r="P130" s="10" t="s">
        <v>32</v>
      </c>
      <c r="Q130" s="8"/>
    </row>
    <row r="131" spans="1:17" hidden="1">
      <c r="A131" s="8"/>
      <c r="B131" s="11" t="s">
        <v>33</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33</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34</v>
      </c>
      <c r="G144" s="16">
        <f>SUM(C131:H131)</f>
        <v>0</v>
      </c>
      <c r="H144" s="15" t="s">
        <v>35</v>
      </c>
      <c r="I144" s="14"/>
      <c r="J144" s="19"/>
      <c r="K144" s="19"/>
      <c r="L144" s="19"/>
      <c r="M144" s="19"/>
      <c r="N144" s="15" t="s">
        <v>34</v>
      </c>
      <c r="O144" s="16">
        <f>SUM(K131:P131)</f>
        <v>0</v>
      </c>
      <c r="P144" s="15" t="s">
        <v>35</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38</v>
      </c>
      <c r="D147" s="6"/>
      <c r="E147" s="6"/>
      <c r="F147" s="6"/>
      <c r="G147" s="6"/>
      <c r="H147" s="7"/>
      <c r="I147" s="4"/>
      <c r="J147" s="5">
        <f>'REKOD PRESTASI MURID'!V11</f>
        <v>0</v>
      </c>
      <c r="K147" s="6" t="s">
        <v>39</v>
      </c>
      <c r="L147" s="6"/>
      <c r="M147" s="6"/>
      <c r="N147" s="6"/>
      <c r="O147" s="6"/>
      <c r="P147" s="7"/>
      <c r="Q147" s="8"/>
    </row>
    <row r="148" spans="1:17" hidden="1">
      <c r="A148" s="8"/>
      <c r="B148" s="9" t="s">
        <v>24</v>
      </c>
      <c r="C148" s="10" t="s">
        <v>27</v>
      </c>
      <c r="D148" s="10" t="s">
        <v>28</v>
      </c>
      <c r="E148" s="10" t="s">
        <v>29</v>
      </c>
      <c r="F148" s="10" t="s">
        <v>30</v>
      </c>
      <c r="G148" s="10" t="s">
        <v>31</v>
      </c>
      <c r="H148" s="10" t="s">
        <v>32</v>
      </c>
      <c r="I148" s="8"/>
      <c r="J148" s="9" t="s">
        <v>24</v>
      </c>
      <c r="K148" s="10" t="s">
        <v>27</v>
      </c>
      <c r="L148" s="10" t="s">
        <v>28</v>
      </c>
      <c r="M148" s="10" t="s">
        <v>29</v>
      </c>
      <c r="N148" s="10" t="s">
        <v>30</v>
      </c>
      <c r="O148" s="10" t="s">
        <v>31</v>
      </c>
      <c r="P148" s="10" t="s">
        <v>32</v>
      </c>
      <c r="Q148" s="8"/>
    </row>
    <row r="149" spans="1:17" hidden="1">
      <c r="A149" s="8"/>
      <c r="B149" s="11" t="s">
        <v>33</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33</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34</v>
      </c>
      <c r="G162" s="16">
        <f>SUM(C149:H149)</f>
        <v>0</v>
      </c>
      <c r="H162" s="15" t="s">
        <v>35</v>
      </c>
      <c r="I162" s="8"/>
      <c r="J162" s="8"/>
      <c r="K162" s="8"/>
      <c r="L162" s="8"/>
      <c r="M162" s="8"/>
      <c r="N162" s="15" t="s">
        <v>34</v>
      </c>
      <c r="O162" s="16">
        <f>SUM(K149:P149)</f>
        <v>0</v>
      </c>
      <c r="P162" s="15" t="s">
        <v>35</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40</v>
      </c>
      <c r="D165" s="18"/>
      <c r="E165" s="18"/>
      <c r="F165" s="18"/>
      <c r="G165" s="18"/>
      <c r="H165" s="7"/>
      <c r="I165" s="4"/>
      <c r="J165" s="5">
        <f>'REKOD PRESTASI MURID'!X11</f>
        <v>0</v>
      </c>
      <c r="K165" s="18" t="s">
        <v>41</v>
      </c>
      <c r="L165" s="18"/>
      <c r="M165" s="18"/>
      <c r="N165" s="18"/>
      <c r="O165" s="18"/>
      <c r="P165" s="7"/>
      <c r="Q165" s="8"/>
    </row>
    <row r="166" spans="1:17" hidden="1">
      <c r="A166" s="8"/>
      <c r="B166" s="9" t="s">
        <v>24</v>
      </c>
      <c r="C166" s="10" t="s">
        <v>27</v>
      </c>
      <c r="D166" s="10" t="s">
        <v>28</v>
      </c>
      <c r="E166" s="10" t="s">
        <v>29</v>
      </c>
      <c r="F166" s="10" t="s">
        <v>30</v>
      </c>
      <c r="G166" s="10" t="s">
        <v>31</v>
      </c>
      <c r="H166" s="10" t="s">
        <v>32</v>
      </c>
      <c r="I166" s="8"/>
      <c r="J166" s="9" t="s">
        <v>24</v>
      </c>
      <c r="K166" s="10" t="s">
        <v>27</v>
      </c>
      <c r="L166" s="10" t="s">
        <v>28</v>
      </c>
      <c r="M166" s="10" t="s">
        <v>29</v>
      </c>
      <c r="N166" s="10" t="s">
        <v>30</v>
      </c>
      <c r="O166" s="10" t="s">
        <v>31</v>
      </c>
      <c r="P166" s="10" t="s">
        <v>32</v>
      </c>
      <c r="Q166" s="8"/>
    </row>
    <row r="167" spans="1:17" hidden="1">
      <c r="A167" s="8"/>
      <c r="B167" s="11" t="s">
        <v>33</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33</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34</v>
      </c>
      <c r="G180" s="16">
        <f>SUM(C167:H167)</f>
        <v>0</v>
      </c>
      <c r="H180" s="15" t="s">
        <v>35</v>
      </c>
      <c r="I180" s="14"/>
      <c r="J180" s="19"/>
      <c r="K180" s="19"/>
      <c r="L180" s="19"/>
      <c r="M180" s="19"/>
      <c r="N180" s="15" t="s">
        <v>34</v>
      </c>
      <c r="O180" s="16">
        <f>SUM(K167:P167)</f>
        <v>0</v>
      </c>
      <c r="P180" s="15" t="s">
        <v>35</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42</v>
      </c>
      <c r="D183" s="25"/>
      <c r="E183" s="25"/>
      <c r="F183" s="25"/>
      <c r="G183" s="25"/>
      <c r="H183" s="25"/>
      <c r="I183" s="14"/>
      <c r="J183" s="5">
        <f>'REKOD PRESTASI MURID'!Z11</f>
        <v>0</v>
      </c>
      <c r="K183" s="18" t="s">
        <v>43</v>
      </c>
      <c r="L183" s="18"/>
      <c r="M183" s="18"/>
      <c r="N183" s="26"/>
      <c r="O183" s="27"/>
      <c r="P183" s="12"/>
      <c r="Q183" s="8"/>
    </row>
    <row r="184" spans="1:17" hidden="1">
      <c r="A184" s="8"/>
      <c r="B184" s="9" t="s">
        <v>24</v>
      </c>
      <c r="C184" s="10" t="s">
        <v>27</v>
      </c>
      <c r="D184" s="10" t="s">
        <v>28</v>
      </c>
      <c r="E184" s="10" t="s">
        <v>29</v>
      </c>
      <c r="F184" s="10" t="s">
        <v>30</v>
      </c>
      <c r="G184" s="10" t="s">
        <v>31</v>
      </c>
      <c r="H184" s="10" t="s">
        <v>32</v>
      </c>
      <c r="I184" s="8"/>
      <c r="J184" s="9" t="s">
        <v>24</v>
      </c>
      <c r="K184" s="10" t="s">
        <v>27</v>
      </c>
      <c r="L184" s="10" t="s">
        <v>28</v>
      </c>
      <c r="M184" s="10" t="s">
        <v>29</v>
      </c>
      <c r="N184" s="10" t="s">
        <v>30</v>
      </c>
      <c r="O184" s="10" t="s">
        <v>31</v>
      </c>
      <c r="P184" s="10" t="s">
        <v>32</v>
      </c>
      <c r="Q184" s="8"/>
    </row>
    <row r="185" spans="1:17" hidden="1">
      <c r="A185" s="8"/>
      <c r="B185" s="11" t="s">
        <v>33</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33</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34</v>
      </c>
      <c r="G198" s="16">
        <f>SUM(C185:H185)</f>
        <v>0</v>
      </c>
      <c r="H198" s="15" t="s">
        <v>35</v>
      </c>
      <c r="I198" s="14"/>
      <c r="J198" s="19"/>
      <c r="K198" s="19"/>
      <c r="L198" s="19"/>
      <c r="M198" s="19"/>
      <c r="N198" s="15" t="s">
        <v>34</v>
      </c>
      <c r="O198" s="16">
        <f>SUM(K185:P185)</f>
        <v>0</v>
      </c>
      <c r="P198" s="15" t="s">
        <v>35</v>
      </c>
      <c r="Q198" s="14"/>
    </row>
    <row r="199" spans="1:17" hidden="1">
      <c r="A199" s="8"/>
      <c r="B199" s="8"/>
      <c r="C199" s="8"/>
      <c r="D199" s="8"/>
      <c r="E199" s="8"/>
      <c r="F199" s="8"/>
      <c r="G199" s="14"/>
      <c r="H199" s="256"/>
      <c r="I199" s="14"/>
      <c r="J199" s="8"/>
      <c r="K199" s="8"/>
      <c r="L199" s="8"/>
      <c r="M199" s="8"/>
      <c r="N199" s="8"/>
      <c r="O199" s="14"/>
      <c r="P199" s="256"/>
      <c r="Q199" s="14"/>
    </row>
    <row r="200" spans="1:17" hidden="1">
      <c r="A200" s="8"/>
      <c r="B200" s="4"/>
      <c r="C200" s="4"/>
      <c r="D200" s="4"/>
      <c r="E200" s="4"/>
      <c r="F200" s="4"/>
      <c r="G200" s="6"/>
      <c r="H200" s="255"/>
      <c r="I200" s="14"/>
      <c r="J200" s="8"/>
      <c r="K200" s="8"/>
      <c r="L200" s="8"/>
      <c r="M200" s="8"/>
      <c r="N200" s="8"/>
      <c r="O200" s="14"/>
      <c r="P200" s="255"/>
      <c r="Q200" s="14"/>
    </row>
    <row r="201" spans="1:17" ht="18.75" hidden="1">
      <c r="A201" s="8"/>
      <c r="B201" s="5">
        <f>'REKOD PRESTASI MURID'!AA11</f>
        <v>0</v>
      </c>
      <c r="C201" s="18" t="s">
        <v>44</v>
      </c>
      <c r="D201" s="18"/>
      <c r="E201" s="18"/>
      <c r="F201" s="18"/>
      <c r="G201" s="18"/>
      <c r="H201" s="12"/>
      <c r="I201" s="14"/>
      <c r="J201" s="5">
        <f>'REKOD PRESTASI MURID'!AB11</f>
        <v>0</v>
      </c>
      <c r="K201" s="18" t="s">
        <v>45</v>
      </c>
      <c r="L201" s="18"/>
      <c r="M201" s="18"/>
      <c r="N201" s="18"/>
      <c r="O201" s="18"/>
      <c r="P201" s="12"/>
      <c r="Q201" s="14"/>
    </row>
    <row r="202" spans="1:17" hidden="1">
      <c r="A202" s="8"/>
      <c r="B202" s="9" t="s">
        <v>24</v>
      </c>
      <c r="C202" s="10" t="s">
        <v>27</v>
      </c>
      <c r="D202" s="10" t="s">
        <v>28</v>
      </c>
      <c r="E202" s="10" t="s">
        <v>29</v>
      </c>
      <c r="F202" s="10" t="s">
        <v>30</v>
      </c>
      <c r="G202" s="10" t="s">
        <v>31</v>
      </c>
      <c r="H202" s="10" t="s">
        <v>32</v>
      </c>
      <c r="I202" s="8"/>
      <c r="J202" s="9" t="s">
        <v>24</v>
      </c>
      <c r="K202" s="10" t="s">
        <v>27</v>
      </c>
      <c r="L202" s="10" t="s">
        <v>28</v>
      </c>
      <c r="M202" s="10" t="s">
        <v>29</v>
      </c>
      <c r="N202" s="10" t="s">
        <v>30</v>
      </c>
      <c r="O202" s="10" t="s">
        <v>31</v>
      </c>
      <c r="P202" s="10" t="s">
        <v>32</v>
      </c>
      <c r="Q202" s="8"/>
    </row>
    <row r="203" spans="1:17" hidden="1">
      <c r="A203" s="8"/>
      <c r="B203" s="11" t="s">
        <v>33</v>
      </c>
      <c r="C203" s="11">
        <f>COUNTIF('REKOD PRESTASI MURID'!$AA$12:$AA$65,1)</f>
        <v>0</v>
      </c>
      <c r="D203" s="11">
        <f>COUNTIF('REKOD PRESTASI MURID'!$AA$12:$AA$65,2)</f>
        <v>0</v>
      </c>
      <c r="E203" s="11">
        <f>COUNTIF('REKOD PRESTASI MURID'!$AA$12:$AA$65,3)</f>
        <v>0</v>
      </c>
      <c r="F203" s="11">
        <f>COUNTIF('REKOD PRESTASI MURID'!$AA$12:$AA$65,4)</f>
        <v>0</v>
      </c>
      <c r="G203" s="11">
        <f>COUNTIF('REKOD PRESTASI MURID'!$AA$12:$AA$65,5)</f>
        <v>0</v>
      </c>
      <c r="H203" s="11">
        <f>COUNTIF('REKOD PRESTASI MURID'!$AA$12:$AA$65,6)</f>
        <v>0</v>
      </c>
      <c r="I203" s="8"/>
      <c r="J203" s="11" t="s">
        <v>33</v>
      </c>
      <c r="K203" s="11">
        <f>COUNTIF('REKOD PRESTASI MURID'!$AB$12:$AB$65,1)</f>
        <v>0</v>
      </c>
      <c r="L203" s="11">
        <f>COUNTIF('REKOD PRESTASI MURID'!$AB$12:$AB$65,2)</f>
        <v>0</v>
      </c>
      <c r="M203" s="11">
        <f>COUNTIF('REKOD PRESTASI MURID'!$AB$12:$AB$65,3)</f>
        <v>0</v>
      </c>
      <c r="N203" s="11">
        <f>COUNTIF('REKOD PRESTASI MURID'!$AB$12:$AB$65,4)</f>
        <v>0</v>
      </c>
      <c r="O203" s="11">
        <f>COUNTIF('REKOD PRESTASI MURID'!$AB$12:$AB$65,5)</f>
        <v>0</v>
      </c>
      <c r="P203" s="11">
        <f>COUNTIF('REKOD PRESTASI MURID'!$AB$12:$AB$65,6)</f>
        <v>0</v>
      </c>
      <c r="Q203" s="8"/>
    </row>
    <row r="204" spans="1:17" hidden="1">
      <c r="A204" s="8"/>
      <c r="B204" s="19"/>
      <c r="C204" s="19"/>
      <c r="D204" s="19"/>
      <c r="E204" s="19"/>
      <c r="F204" s="19"/>
      <c r="G204" s="19"/>
      <c r="H204" s="19"/>
      <c r="I204" s="8"/>
      <c r="J204" s="19"/>
      <c r="K204" s="19"/>
      <c r="L204" s="19"/>
      <c r="M204" s="19"/>
      <c r="N204" s="19"/>
      <c r="O204" s="19"/>
      <c r="P204" s="19"/>
      <c r="Q204" s="8"/>
    </row>
    <row r="205" spans="1:17" hidden="1">
      <c r="A205" s="8"/>
      <c r="B205" s="19"/>
      <c r="C205" s="19"/>
      <c r="D205" s="19"/>
      <c r="E205" s="19"/>
      <c r="F205" s="19"/>
      <c r="G205" s="19"/>
      <c r="H205" s="19"/>
      <c r="I205" s="8"/>
      <c r="J205" s="19"/>
      <c r="K205" s="19"/>
      <c r="L205" s="19"/>
      <c r="M205" s="19"/>
      <c r="N205" s="19"/>
      <c r="O205" s="19"/>
      <c r="P205" s="19"/>
      <c r="Q205" s="8"/>
    </row>
    <row r="206" spans="1:17" hidden="1">
      <c r="A206" s="8"/>
      <c r="B206" s="19"/>
      <c r="C206" s="19"/>
      <c r="D206" s="19"/>
      <c r="E206" s="19"/>
      <c r="F206" s="19"/>
      <c r="G206" s="19"/>
      <c r="H206" s="19"/>
      <c r="I206" s="8"/>
      <c r="J206" s="19"/>
      <c r="K206" s="19"/>
      <c r="L206" s="19"/>
      <c r="M206" s="19"/>
      <c r="N206" s="19"/>
      <c r="O206" s="19"/>
      <c r="P206" s="19"/>
      <c r="Q206" s="8"/>
    </row>
    <row r="207" spans="1:17" hidden="1">
      <c r="A207" s="8"/>
      <c r="B207" s="19"/>
      <c r="C207" s="19"/>
      <c r="D207" s="19"/>
      <c r="E207" s="19"/>
      <c r="F207" s="19"/>
      <c r="G207" s="19"/>
      <c r="H207" s="19"/>
      <c r="I207" s="8"/>
      <c r="J207" s="19"/>
      <c r="K207" s="19"/>
      <c r="L207" s="19"/>
      <c r="M207" s="19"/>
      <c r="N207" s="19"/>
      <c r="O207" s="19"/>
      <c r="P207" s="19"/>
      <c r="Q207" s="8"/>
    </row>
    <row r="208" spans="1:17" hidden="1">
      <c r="A208" s="8"/>
      <c r="B208" s="19"/>
      <c r="C208" s="19"/>
      <c r="D208" s="19"/>
      <c r="E208" s="19"/>
      <c r="F208" s="19"/>
      <c r="G208" s="19"/>
      <c r="H208" s="19"/>
      <c r="I208" s="8"/>
      <c r="J208" s="19"/>
      <c r="K208" s="19"/>
      <c r="L208" s="19"/>
      <c r="M208" s="19"/>
      <c r="N208" s="19"/>
      <c r="O208" s="19"/>
      <c r="P208" s="19"/>
      <c r="Q208" s="8"/>
    </row>
    <row r="209" spans="1:17" hidden="1">
      <c r="A209" s="8"/>
      <c r="B209" s="19"/>
      <c r="C209" s="19"/>
      <c r="D209" s="19"/>
      <c r="E209" s="19"/>
      <c r="F209" s="19"/>
      <c r="G209" s="19"/>
      <c r="H209" s="19"/>
      <c r="I209" s="8"/>
      <c r="J209" s="19"/>
      <c r="K209" s="19"/>
      <c r="L209" s="19"/>
      <c r="M209" s="19"/>
      <c r="N209" s="19"/>
      <c r="O209" s="19"/>
      <c r="P209" s="19"/>
      <c r="Q209" s="8"/>
    </row>
    <row r="210" spans="1:17" hidden="1">
      <c r="A210" s="8"/>
      <c r="B210" s="19"/>
      <c r="C210" s="19"/>
      <c r="D210" s="19"/>
      <c r="E210" s="19"/>
      <c r="F210" s="19"/>
      <c r="G210" s="19"/>
      <c r="H210" s="19"/>
      <c r="I210" s="8"/>
      <c r="J210" s="19"/>
      <c r="K210" s="19"/>
      <c r="L210" s="19"/>
      <c r="M210" s="19"/>
      <c r="N210" s="19"/>
      <c r="O210" s="19"/>
      <c r="P210" s="19"/>
      <c r="Q210" s="8"/>
    </row>
    <row r="211" spans="1:17" hidden="1">
      <c r="A211" s="8"/>
      <c r="B211" s="19"/>
      <c r="C211" s="19"/>
      <c r="D211" s="19"/>
      <c r="E211" s="19"/>
      <c r="F211" s="19"/>
      <c r="G211" s="19"/>
      <c r="H211" s="19"/>
      <c r="I211" s="8"/>
      <c r="J211" s="19"/>
      <c r="K211" s="19"/>
      <c r="L211" s="19"/>
      <c r="M211" s="19"/>
      <c r="N211" s="19"/>
      <c r="O211" s="19"/>
      <c r="P211" s="19"/>
      <c r="Q211" s="8"/>
    </row>
    <row r="212" spans="1:17" hidden="1">
      <c r="A212" s="8"/>
      <c r="B212" s="19"/>
      <c r="C212" s="19"/>
      <c r="D212" s="19"/>
      <c r="E212" s="19"/>
      <c r="F212" s="19"/>
      <c r="G212" s="19"/>
      <c r="H212" s="19"/>
      <c r="I212" s="8"/>
      <c r="J212" s="19"/>
      <c r="K212" s="19"/>
      <c r="L212" s="19"/>
      <c r="M212" s="19"/>
      <c r="N212" s="19"/>
      <c r="O212" s="19"/>
      <c r="P212" s="19"/>
      <c r="Q212" s="8"/>
    </row>
    <row r="213" spans="1:17" hidden="1">
      <c r="A213" s="8"/>
      <c r="B213" s="19"/>
      <c r="C213" s="19"/>
      <c r="D213" s="19"/>
      <c r="E213" s="19"/>
      <c r="F213" s="19"/>
      <c r="G213" s="19"/>
      <c r="H213" s="19"/>
      <c r="I213" s="8"/>
      <c r="J213" s="19"/>
      <c r="K213" s="19"/>
      <c r="L213" s="19"/>
      <c r="M213" s="19"/>
      <c r="N213" s="19"/>
      <c r="O213" s="19"/>
      <c r="P213" s="19"/>
      <c r="Q213" s="8"/>
    </row>
    <row r="214" spans="1:17" hidden="1">
      <c r="A214" s="8"/>
      <c r="B214" s="19"/>
      <c r="C214" s="19"/>
      <c r="D214" s="19"/>
      <c r="E214" s="19"/>
      <c r="F214" s="19"/>
      <c r="G214" s="19"/>
      <c r="H214" s="19"/>
      <c r="I214" s="8"/>
      <c r="J214" s="19"/>
      <c r="K214" s="19"/>
      <c r="L214" s="19"/>
      <c r="M214" s="19"/>
      <c r="N214" s="19"/>
      <c r="O214" s="19"/>
      <c r="P214" s="19"/>
      <c r="Q214" s="8"/>
    </row>
    <row r="215" spans="1:17" hidden="1">
      <c r="A215" s="8"/>
      <c r="B215" s="19"/>
      <c r="C215" s="19"/>
      <c r="D215" s="19"/>
      <c r="E215" s="19"/>
      <c r="F215" s="19"/>
      <c r="G215" s="19"/>
      <c r="H215" s="19"/>
      <c r="I215" s="8"/>
      <c r="J215" s="19"/>
      <c r="K215" s="19"/>
      <c r="L215" s="19"/>
      <c r="M215" s="19"/>
      <c r="N215" s="19"/>
      <c r="O215" s="19"/>
      <c r="P215" s="19"/>
      <c r="Q215" s="8"/>
    </row>
    <row r="216" spans="1:17" hidden="1">
      <c r="A216" s="8"/>
      <c r="B216" s="19"/>
      <c r="C216" s="19"/>
      <c r="D216" s="19"/>
      <c r="E216" s="19"/>
      <c r="F216" s="15" t="s">
        <v>34</v>
      </c>
      <c r="G216" s="16">
        <f>SUM(C203:H203)</f>
        <v>0</v>
      </c>
      <c r="H216" s="15" t="s">
        <v>35</v>
      </c>
      <c r="I216" s="14"/>
      <c r="J216" s="19"/>
      <c r="K216" s="19"/>
      <c r="L216" s="19"/>
      <c r="M216" s="19"/>
      <c r="N216" s="15" t="s">
        <v>34</v>
      </c>
      <c r="O216" s="16">
        <f>SUM(K203:P203)</f>
        <v>0</v>
      </c>
      <c r="P216" s="15" t="s">
        <v>35</v>
      </c>
      <c r="Q216" s="8"/>
    </row>
    <row r="217" spans="1:17" hidden="1">
      <c r="A217" s="4"/>
      <c r="B217" s="4"/>
      <c r="C217" s="4"/>
      <c r="D217" s="4"/>
      <c r="E217" s="4"/>
      <c r="F217" s="4"/>
      <c r="G217" s="6"/>
      <c r="H217" s="254"/>
      <c r="I217" s="6"/>
      <c r="J217" s="4"/>
      <c r="K217" s="4"/>
      <c r="L217" s="4"/>
      <c r="M217" s="4"/>
      <c r="N217" s="4"/>
      <c r="O217" s="6"/>
      <c r="P217" s="254"/>
      <c r="Q217" s="4"/>
    </row>
    <row r="218" spans="1:17" hidden="1">
      <c r="A218" s="4"/>
      <c r="B218" s="4"/>
      <c r="C218" s="4"/>
      <c r="D218" s="4"/>
      <c r="E218" s="4"/>
      <c r="F218" s="4"/>
      <c r="G218" s="6"/>
      <c r="H218" s="254"/>
      <c r="I218" s="6"/>
      <c r="J218" s="4"/>
      <c r="K218" s="4"/>
      <c r="L218" s="4"/>
      <c r="M218" s="4"/>
      <c r="N218" s="4"/>
      <c r="O218" s="6"/>
      <c r="P218" s="254"/>
      <c r="Q218" s="4"/>
    </row>
    <row r="219" spans="1:17" ht="18.75" hidden="1">
      <c r="A219" s="4"/>
      <c r="B219" s="5">
        <f>'REKOD PRESTASI MURID'!AC11</f>
        <v>0</v>
      </c>
      <c r="C219" s="18" t="s">
        <v>46</v>
      </c>
      <c r="D219" s="18"/>
      <c r="E219" s="18"/>
      <c r="F219" s="18"/>
      <c r="G219" s="18"/>
      <c r="H219" s="7"/>
      <c r="I219" s="6"/>
      <c r="J219" s="5" t="str">
        <f>'REKOD PRESTASI MURID'!AD9</f>
        <v>TAHAP PENGUASAAN KESELURUHAN</v>
      </c>
      <c r="K219" s="18"/>
      <c r="L219" s="18"/>
      <c r="M219" s="18"/>
      <c r="N219" s="18"/>
      <c r="O219" s="18"/>
      <c r="P219" s="28"/>
      <c r="Q219" s="4"/>
    </row>
    <row r="220" spans="1:17" hidden="1">
      <c r="A220" s="8"/>
      <c r="B220" s="9" t="s">
        <v>24</v>
      </c>
      <c r="C220" s="10" t="s">
        <v>27</v>
      </c>
      <c r="D220" s="10" t="s">
        <v>28</v>
      </c>
      <c r="E220" s="10" t="s">
        <v>29</v>
      </c>
      <c r="F220" s="10" t="s">
        <v>30</v>
      </c>
      <c r="G220" s="10" t="s">
        <v>31</v>
      </c>
      <c r="H220" s="10" t="s">
        <v>32</v>
      </c>
      <c r="I220" s="8"/>
      <c r="J220" s="9" t="s">
        <v>24</v>
      </c>
      <c r="K220" s="10" t="s">
        <v>27</v>
      </c>
      <c r="L220" s="10" t="s">
        <v>28</v>
      </c>
      <c r="M220" s="10" t="s">
        <v>29</v>
      </c>
      <c r="N220" s="10" t="s">
        <v>30</v>
      </c>
      <c r="O220" s="10" t="s">
        <v>31</v>
      </c>
      <c r="P220" s="10" t="s">
        <v>32</v>
      </c>
      <c r="Q220" s="8"/>
    </row>
    <row r="221" spans="1:17" hidden="1">
      <c r="A221" s="8"/>
      <c r="B221" s="11" t="s">
        <v>33</v>
      </c>
      <c r="C221" s="11">
        <f>COUNTIF('REKOD PRESTASI MURID'!$AC$12:$AC$65,1)</f>
        <v>0</v>
      </c>
      <c r="D221" s="11">
        <f>COUNTIF('REKOD PRESTASI MURID'!$AC$12:$AC$65,2)</f>
        <v>0</v>
      </c>
      <c r="E221" s="11">
        <f>COUNTIF('REKOD PRESTASI MURID'!$AC$12:$AC$65,3)</f>
        <v>0</v>
      </c>
      <c r="F221" s="11">
        <f>COUNTIF('REKOD PRESTASI MURID'!$AC$12:$AC$65,4)</f>
        <v>0</v>
      </c>
      <c r="G221" s="11">
        <f>COUNTIF('REKOD PRESTASI MURID'!$AC$12:$AC$65,5)</f>
        <v>0</v>
      </c>
      <c r="H221" s="11">
        <f>COUNTIF('REKOD PRESTASI MURID'!$AC$12:$AC$65,6)</f>
        <v>0</v>
      </c>
      <c r="I221" s="8"/>
      <c r="J221" s="11" t="s">
        <v>33</v>
      </c>
      <c r="K221" s="11">
        <f>COUNTIF('REKOD PRESTASI MURID'!$AD$12:$AD$65,1)</f>
        <v>0</v>
      </c>
      <c r="L221" s="11">
        <f>COUNTIF('REKOD PRESTASI MURID'!$AD$12:$AD$65,2)</f>
        <v>0</v>
      </c>
      <c r="M221" s="11">
        <f>COUNTIF('REKOD PRESTASI MURID'!$AD$12:$AD$65,3)</f>
        <v>0</v>
      </c>
      <c r="N221" s="11">
        <f>COUNTIF('REKOD PRESTASI MURID'!$AD$12:$AD$65,4)</f>
        <v>1</v>
      </c>
      <c r="O221" s="11">
        <f>COUNTIF('REKOD PRESTASI MURID'!$AD$12:$AD$65,5)</f>
        <v>0</v>
      </c>
      <c r="P221" s="11">
        <f>COUNTIF('REKOD PRESTASI MURID'!$AD$12:$AD$65,6)</f>
        <v>0</v>
      </c>
      <c r="Q221" s="8"/>
    </row>
    <row r="222" spans="1:17" hidden="1">
      <c r="A222" s="8"/>
      <c r="B222" s="19"/>
      <c r="C222" s="19"/>
      <c r="D222" s="19"/>
      <c r="E222" s="19"/>
      <c r="F222" s="19"/>
      <c r="G222" s="19"/>
      <c r="H222" s="19"/>
      <c r="I222" s="8"/>
      <c r="J222" s="19"/>
      <c r="K222" s="19"/>
      <c r="L222" s="19"/>
      <c r="M222" s="19"/>
      <c r="N222" s="19"/>
      <c r="O222" s="19"/>
      <c r="P222" s="19"/>
      <c r="Q222" s="8"/>
    </row>
    <row r="223" spans="1:17" hidden="1">
      <c r="A223" s="8"/>
      <c r="B223" s="19"/>
      <c r="C223" s="19"/>
      <c r="D223" s="19"/>
      <c r="E223" s="19"/>
      <c r="F223" s="19"/>
      <c r="G223" s="19"/>
      <c r="H223" s="19"/>
      <c r="I223" s="8"/>
      <c r="J223" s="19"/>
      <c r="K223" s="19"/>
      <c r="L223" s="19"/>
      <c r="M223" s="19"/>
      <c r="N223" s="19"/>
      <c r="O223" s="19"/>
      <c r="P223" s="19"/>
      <c r="Q223" s="8"/>
    </row>
    <row r="224" spans="1:17" hidden="1">
      <c r="A224" s="8"/>
      <c r="B224" s="19"/>
      <c r="C224" s="19"/>
      <c r="D224" s="19"/>
      <c r="E224" s="19"/>
      <c r="F224" s="19"/>
      <c r="G224" s="19"/>
      <c r="H224" s="19"/>
      <c r="I224" s="8"/>
      <c r="J224" s="19"/>
      <c r="K224" s="19"/>
      <c r="L224" s="19"/>
      <c r="M224" s="19"/>
      <c r="N224" s="19"/>
      <c r="O224" s="19"/>
      <c r="P224" s="19"/>
      <c r="Q224" s="8"/>
    </row>
    <row r="225" spans="1:17" hidden="1">
      <c r="A225" s="8"/>
      <c r="B225" s="19"/>
      <c r="C225" s="19"/>
      <c r="D225" s="19"/>
      <c r="E225" s="19"/>
      <c r="F225" s="19"/>
      <c r="G225" s="19"/>
      <c r="H225" s="19"/>
      <c r="I225" s="8"/>
      <c r="J225" s="19"/>
      <c r="K225" s="19"/>
      <c r="L225" s="19"/>
      <c r="M225" s="19"/>
      <c r="N225" s="19"/>
      <c r="O225" s="19"/>
      <c r="P225" s="19"/>
      <c r="Q225" s="8"/>
    </row>
    <row r="226" spans="1:17" hidden="1">
      <c r="A226" s="8"/>
      <c r="B226" s="19"/>
      <c r="C226" s="19"/>
      <c r="D226" s="19"/>
      <c r="E226" s="19"/>
      <c r="F226" s="19"/>
      <c r="G226" s="19"/>
      <c r="H226" s="19"/>
      <c r="I226" s="8"/>
      <c r="J226" s="19"/>
      <c r="K226" s="19"/>
      <c r="L226" s="19"/>
      <c r="M226" s="19"/>
      <c r="N226" s="19"/>
      <c r="O226" s="19"/>
      <c r="P226" s="19"/>
      <c r="Q226" s="8"/>
    </row>
    <row r="227" spans="1:17" hidden="1">
      <c r="A227" s="8"/>
      <c r="B227" s="19"/>
      <c r="C227" s="19"/>
      <c r="D227" s="19"/>
      <c r="E227" s="19"/>
      <c r="F227" s="19"/>
      <c r="G227" s="19"/>
      <c r="H227" s="19"/>
      <c r="I227" s="8"/>
      <c r="J227" s="19"/>
      <c r="K227" s="19"/>
      <c r="L227" s="19"/>
      <c r="M227" s="19"/>
      <c r="N227" s="19"/>
      <c r="O227" s="19"/>
      <c r="P227" s="19"/>
      <c r="Q227" s="8"/>
    </row>
    <row r="228" spans="1:17" hidden="1">
      <c r="A228" s="8"/>
      <c r="B228" s="19"/>
      <c r="C228" s="19"/>
      <c r="D228" s="19"/>
      <c r="E228" s="19"/>
      <c r="F228" s="19"/>
      <c r="G228" s="19"/>
      <c r="H228" s="19"/>
      <c r="I228" s="8"/>
      <c r="J228" s="19"/>
      <c r="K228" s="19"/>
      <c r="L228" s="19"/>
      <c r="M228" s="19"/>
      <c r="N228" s="19"/>
      <c r="O228" s="19"/>
      <c r="P228" s="19"/>
      <c r="Q228" s="8"/>
    </row>
    <row r="229" spans="1:17" hidden="1">
      <c r="A229" s="8"/>
      <c r="B229" s="19"/>
      <c r="C229" s="19"/>
      <c r="D229" s="19"/>
      <c r="E229" s="19"/>
      <c r="F229" s="19"/>
      <c r="G229" s="19"/>
      <c r="H229" s="19"/>
      <c r="I229" s="8"/>
      <c r="J229" s="19"/>
      <c r="K229" s="19"/>
      <c r="L229" s="19"/>
      <c r="M229" s="19"/>
      <c r="N229" s="19"/>
      <c r="O229" s="19"/>
      <c r="P229" s="19"/>
      <c r="Q229" s="8"/>
    </row>
    <row r="230" spans="1:17" hidden="1">
      <c r="A230" s="8"/>
      <c r="B230" s="19"/>
      <c r="C230" s="19"/>
      <c r="D230" s="19"/>
      <c r="E230" s="19"/>
      <c r="F230" s="19"/>
      <c r="G230" s="19"/>
      <c r="H230" s="19"/>
      <c r="I230" s="8"/>
      <c r="J230" s="19"/>
      <c r="K230" s="19"/>
      <c r="L230" s="19"/>
      <c r="M230" s="19"/>
      <c r="N230" s="19"/>
      <c r="O230" s="19"/>
      <c r="P230" s="19"/>
      <c r="Q230" s="8"/>
    </row>
    <row r="231" spans="1:17" hidden="1">
      <c r="A231" s="8"/>
      <c r="B231" s="19"/>
      <c r="C231" s="19"/>
      <c r="D231" s="19"/>
      <c r="E231" s="19"/>
      <c r="F231" s="19"/>
      <c r="G231" s="19"/>
      <c r="H231" s="19"/>
      <c r="I231" s="8"/>
      <c r="J231" s="19"/>
      <c r="K231" s="19"/>
      <c r="L231" s="19"/>
      <c r="M231" s="19"/>
      <c r="N231" s="19"/>
      <c r="O231" s="19"/>
      <c r="P231" s="19"/>
      <c r="Q231" s="8"/>
    </row>
    <row r="232" spans="1:17" hidden="1">
      <c r="A232" s="8"/>
      <c r="B232" s="19"/>
      <c r="C232" s="19"/>
      <c r="D232" s="19"/>
      <c r="E232" s="19"/>
      <c r="F232" s="19"/>
      <c r="G232" s="19"/>
      <c r="H232" s="19"/>
      <c r="I232" s="8"/>
      <c r="J232" s="19"/>
      <c r="K232" s="19"/>
      <c r="L232" s="19"/>
      <c r="M232" s="19"/>
      <c r="N232" s="19"/>
      <c r="O232" s="19"/>
      <c r="P232" s="19"/>
      <c r="Q232" s="8"/>
    </row>
    <row r="233" spans="1:17" hidden="1">
      <c r="A233" s="8"/>
      <c r="B233" s="19"/>
      <c r="C233" s="19"/>
      <c r="D233" s="19"/>
      <c r="E233" s="19"/>
      <c r="F233" s="19"/>
      <c r="G233" s="19"/>
      <c r="H233" s="19"/>
      <c r="I233" s="8"/>
      <c r="J233" s="19"/>
      <c r="K233" s="19"/>
      <c r="L233" s="19"/>
      <c r="M233" s="19"/>
      <c r="N233" s="19"/>
      <c r="O233" s="19"/>
      <c r="P233" s="19"/>
      <c r="Q233" s="8"/>
    </row>
    <row r="234" spans="1:17" hidden="1">
      <c r="A234" s="8"/>
      <c r="B234" s="19"/>
      <c r="C234" s="19"/>
      <c r="D234" s="19"/>
      <c r="E234" s="19"/>
      <c r="F234" s="15" t="s">
        <v>34</v>
      </c>
      <c r="G234" s="16">
        <f>SUM(C221:H221)</f>
        <v>0</v>
      </c>
      <c r="H234" s="15" t="s">
        <v>35</v>
      </c>
      <c r="I234" s="14"/>
      <c r="J234" s="19"/>
      <c r="K234" s="19"/>
      <c r="L234" s="19"/>
      <c r="M234" s="19"/>
      <c r="N234" s="15" t="s">
        <v>34</v>
      </c>
      <c r="O234" s="16">
        <f>SUM(K221:P221)</f>
        <v>1</v>
      </c>
      <c r="P234" s="15" t="s">
        <v>35</v>
      </c>
      <c r="Q234" s="8"/>
    </row>
    <row r="235" spans="1:17" hidden="1">
      <c r="A235" s="4"/>
      <c r="B235" s="4"/>
      <c r="C235" s="4"/>
      <c r="D235" s="4"/>
      <c r="E235" s="4"/>
      <c r="F235" s="4"/>
      <c r="G235" s="6"/>
      <c r="H235" s="257"/>
      <c r="I235" s="6"/>
      <c r="J235" s="4"/>
      <c r="K235" s="4"/>
      <c r="L235" s="4"/>
      <c r="M235" s="4"/>
      <c r="N235" s="4"/>
      <c r="O235" s="4"/>
      <c r="P235" s="257"/>
      <c r="Q235" s="4"/>
    </row>
    <row r="236" spans="1:17" hidden="1">
      <c r="A236" s="4"/>
      <c r="B236" s="4"/>
      <c r="C236" s="4"/>
      <c r="D236" s="4"/>
      <c r="E236" s="4"/>
      <c r="F236" s="4"/>
      <c r="G236" s="6"/>
      <c r="H236" s="254"/>
      <c r="I236" s="6"/>
      <c r="J236" s="4"/>
      <c r="K236" s="4"/>
      <c r="L236" s="4"/>
      <c r="M236" s="4"/>
      <c r="N236" s="4"/>
      <c r="O236" s="4"/>
      <c r="P236" s="254"/>
      <c r="Q236" s="4"/>
    </row>
    <row r="237" spans="1:17" ht="18.75" hidden="1">
      <c r="A237" s="4"/>
      <c r="B237" s="237" t="e">
        <f>'REKOD PRESTASI MURID'!#REF!</f>
        <v>#REF!</v>
      </c>
      <c r="C237" s="237"/>
      <c r="D237" s="237"/>
      <c r="E237" s="237"/>
      <c r="F237" s="237"/>
      <c r="G237" s="237"/>
      <c r="H237" s="237"/>
      <c r="I237" s="6"/>
      <c r="J237" s="5" t="e">
        <f>'REKOD PRESTASI MURID'!#REF!</f>
        <v>#REF!</v>
      </c>
      <c r="K237" s="18"/>
      <c r="L237" s="18"/>
      <c r="M237" s="18"/>
      <c r="N237" s="18"/>
      <c r="O237" s="18"/>
      <c r="P237" s="7"/>
      <c r="Q237" s="4"/>
    </row>
    <row r="238" spans="1:17" hidden="1">
      <c r="A238" s="8"/>
      <c r="B238" s="9" t="s">
        <v>24</v>
      </c>
      <c r="C238" s="10" t="s">
        <v>27</v>
      </c>
      <c r="D238" s="10" t="s">
        <v>28</v>
      </c>
      <c r="E238" s="10" t="s">
        <v>29</v>
      </c>
      <c r="F238" s="10" t="s">
        <v>30</v>
      </c>
      <c r="G238" s="10" t="s">
        <v>31</v>
      </c>
      <c r="H238" s="10" t="s">
        <v>32</v>
      </c>
      <c r="I238" s="8"/>
      <c r="J238" s="9" t="s">
        <v>24</v>
      </c>
      <c r="K238" s="10" t="s">
        <v>27</v>
      </c>
      <c r="L238" s="10" t="s">
        <v>28</v>
      </c>
      <c r="M238" s="10" t="s">
        <v>29</v>
      </c>
      <c r="N238" s="10" t="s">
        <v>30</v>
      </c>
      <c r="O238" s="10" t="s">
        <v>31</v>
      </c>
      <c r="P238" s="10" t="s">
        <v>32</v>
      </c>
      <c r="Q238" s="8"/>
    </row>
    <row r="239" spans="1:17" hidden="1">
      <c r="A239" s="8"/>
      <c r="B239" s="11" t="s">
        <v>33</v>
      </c>
      <c r="C239" s="11" t="e">
        <f>COUNTIF('REKOD PRESTASI MURID'!#REF!,1)</f>
        <v>#REF!</v>
      </c>
      <c r="D239" s="11" t="e">
        <f>COUNTIF('REKOD PRESTASI MURID'!#REF!,2)</f>
        <v>#REF!</v>
      </c>
      <c r="E239" s="11" t="e">
        <f>COUNTIF('REKOD PRESTASI MURID'!#REF!,3)</f>
        <v>#REF!</v>
      </c>
      <c r="F239" s="11" t="e">
        <f>COUNTIF('REKOD PRESTASI MURID'!#REF!,4)</f>
        <v>#REF!</v>
      </c>
      <c r="G239" s="11" t="e">
        <f>COUNTIF('REKOD PRESTASI MURID'!#REF!,5)</f>
        <v>#REF!</v>
      </c>
      <c r="H239" s="11" t="e">
        <f>COUNTIF('REKOD PRESTASI MURID'!#REF!,6)</f>
        <v>#REF!</v>
      </c>
      <c r="I239" s="8"/>
      <c r="J239" s="11" t="s">
        <v>33</v>
      </c>
      <c r="K239" s="11" t="e">
        <f>COUNTIF('REKOD PRESTASI MURID'!#REF!,1)</f>
        <v>#REF!</v>
      </c>
      <c r="L239" s="11" t="e">
        <f>COUNTIF('REKOD PRESTASI MURID'!#REF!,2)</f>
        <v>#REF!</v>
      </c>
      <c r="M239" s="11" t="e">
        <f>COUNTIF('REKOD PRESTASI MURID'!#REF!,3)</f>
        <v>#REF!</v>
      </c>
      <c r="N239" s="11" t="e">
        <f>COUNTIF('REKOD PRESTASI MURID'!#REF!,4)</f>
        <v>#REF!</v>
      </c>
      <c r="O239" s="11" t="e">
        <f>COUNTIF('REKOD PRESTASI MURID'!#REF!,5)</f>
        <v>#REF!</v>
      </c>
      <c r="P239" s="11" t="e">
        <f>COUNTIF('REKOD PRESTASI MURID'!#REF!,6)</f>
        <v>#REF!</v>
      </c>
      <c r="Q239" s="8"/>
    </row>
    <row r="240" spans="1:17" hidden="1">
      <c r="A240" s="8"/>
      <c r="B240" s="19"/>
      <c r="C240" s="19"/>
      <c r="D240" s="19"/>
      <c r="E240" s="19"/>
      <c r="F240" s="19"/>
      <c r="G240" s="19"/>
      <c r="H240" s="19"/>
      <c r="I240" s="8"/>
      <c r="J240" s="19"/>
      <c r="K240" s="19"/>
      <c r="L240" s="19"/>
      <c r="M240" s="19"/>
      <c r="N240" s="19"/>
      <c r="O240" s="19"/>
      <c r="P240" s="19"/>
      <c r="Q240" s="8"/>
    </row>
    <row r="241" spans="1:17" hidden="1">
      <c r="A241" s="8"/>
      <c r="B241" s="19"/>
      <c r="C241" s="19"/>
      <c r="D241" s="19"/>
      <c r="E241" s="19"/>
      <c r="F241" s="19"/>
      <c r="G241" s="19"/>
      <c r="H241" s="19"/>
      <c r="I241" s="8"/>
      <c r="J241" s="19"/>
      <c r="K241" s="19"/>
      <c r="L241" s="19"/>
      <c r="M241" s="19"/>
      <c r="N241" s="19"/>
      <c r="O241" s="19"/>
      <c r="P241" s="19"/>
      <c r="Q241" s="8"/>
    </row>
    <row r="242" spans="1:17" hidden="1">
      <c r="A242" s="8"/>
      <c r="B242" s="19"/>
      <c r="C242" s="19"/>
      <c r="D242" s="19"/>
      <c r="E242" s="19"/>
      <c r="F242" s="19"/>
      <c r="G242" s="19"/>
      <c r="H242" s="19"/>
      <c r="I242" s="8"/>
      <c r="J242" s="19"/>
      <c r="K242" s="19"/>
      <c r="L242" s="19"/>
      <c r="M242" s="19"/>
      <c r="N242" s="19"/>
      <c r="O242" s="19"/>
      <c r="P242" s="19"/>
      <c r="Q242" s="8"/>
    </row>
    <row r="243" spans="1:17" hidden="1">
      <c r="A243" s="8"/>
      <c r="B243" s="19"/>
      <c r="C243" s="19"/>
      <c r="D243" s="19"/>
      <c r="E243" s="19"/>
      <c r="F243" s="19"/>
      <c r="G243" s="19"/>
      <c r="H243" s="19"/>
      <c r="I243" s="8"/>
      <c r="J243" s="19"/>
      <c r="K243" s="19"/>
      <c r="L243" s="19"/>
      <c r="M243" s="19"/>
      <c r="N243" s="19"/>
      <c r="O243" s="19"/>
      <c r="P243" s="19"/>
      <c r="Q243" s="8"/>
    </row>
    <row r="244" spans="1:17" hidden="1">
      <c r="A244" s="8"/>
      <c r="B244" s="19"/>
      <c r="C244" s="19"/>
      <c r="D244" s="19"/>
      <c r="E244" s="19"/>
      <c r="F244" s="19"/>
      <c r="G244" s="19"/>
      <c r="H244" s="19"/>
      <c r="I244" s="8"/>
      <c r="J244" s="19"/>
      <c r="K244" s="19"/>
      <c r="L244" s="19"/>
      <c r="M244" s="19"/>
      <c r="N244" s="19"/>
      <c r="O244" s="19"/>
      <c r="P244" s="19"/>
      <c r="Q244" s="8"/>
    </row>
    <row r="245" spans="1:17" hidden="1">
      <c r="A245" s="8"/>
      <c r="B245" s="19"/>
      <c r="C245" s="19"/>
      <c r="D245" s="19"/>
      <c r="E245" s="19"/>
      <c r="F245" s="19"/>
      <c r="G245" s="19"/>
      <c r="H245" s="19"/>
      <c r="I245" s="8"/>
      <c r="J245" s="19"/>
      <c r="K245" s="19"/>
      <c r="L245" s="19"/>
      <c r="M245" s="19"/>
      <c r="N245" s="19"/>
      <c r="O245" s="19"/>
      <c r="P245" s="19"/>
      <c r="Q245" s="8"/>
    </row>
    <row r="246" spans="1:17" hidden="1">
      <c r="A246" s="8"/>
      <c r="B246" s="19"/>
      <c r="C246" s="19"/>
      <c r="D246" s="19"/>
      <c r="E246" s="19"/>
      <c r="F246" s="19"/>
      <c r="G246" s="19"/>
      <c r="H246" s="19"/>
      <c r="I246" s="8"/>
      <c r="J246" s="19"/>
      <c r="K246" s="19"/>
      <c r="L246" s="19"/>
      <c r="M246" s="19"/>
      <c r="N246" s="19"/>
      <c r="O246" s="19"/>
      <c r="P246" s="19"/>
      <c r="Q246" s="8"/>
    </row>
    <row r="247" spans="1:17" hidden="1">
      <c r="A247" s="8"/>
      <c r="B247" s="19"/>
      <c r="C247" s="19"/>
      <c r="D247" s="19"/>
      <c r="E247" s="19"/>
      <c r="F247" s="19"/>
      <c r="G247" s="19"/>
      <c r="H247" s="19"/>
      <c r="I247" s="8"/>
      <c r="J247" s="19"/>
      <c r="K247" s="19"/>
      <c r="L247" s="19"/>
      <c r="M247" s="19"/>
      <c r="N247" s="19"/>
      <c r="O247" s="19"/>
      <c r="P247" s="19"/>
      <c r="Q247" s="8"/>
    </row>
    <row r="248" spans="1:17" hidden="1">
      <c r="A248" s="8"/>
      <c r="B248" s="19"/>
      <c r="C248" s="19"/>
      <c r="D248" s="19"/>
      <c r="E248" s="19"/>
      <c r="F248" s="19"/>
      <c r="G248" s="19"/>
      <c r="H248" s="19"/>
      <c r="I248" s="8"/>
      <c r="J248" s="19"/>
      <c r="K248" s="19"/>
      <c r="L248" s="19"/>
      <c r="M248" s="19"/>
      <c r="N248" s="19"/>
      <c r="O248" s="19"/>
      <c r="P248" s="19"/>
      <c r="Q248" s="8"/>
    </row>
    <row r="249" spans="1:17" hidden="1">
      <c r="A249" s="8"/>
      <c r="B249" s="19"/>
      <c r="C249" s="19"/>
      <c r="D249" s="19"/>
      <c r="E249" s="19"/>
      <c r="F249" s="19"/>
      <c r="G249" s="19"/>
      <c r="H249" s="19"/>
      <c r="I249" s="8"/>
      <c r="J249" s="19"/>
      <c r="K249" s="19"/>
      <c r="L249" s="19"/>
      <c r="M249" s="19"/>
      <c r="N249" s="19"/>
      <c r="O249" s="19"/>
      <c r="P249" s="19"/>
      <c r="Q249" s="8"/>
    </row>
    <row r="250" spans="1:17" hidden="1">
      <c r="A250" s="8"/>
      <c r="B250" s="19"/>
      <c r="C250" s="19"/>
      <c r="D250" s="19"/>
      <c r="E250" s="19"/>
      <c r="F250" s="19"/>
      <c r="G250" s="19"/>
      <c r="H250" s="19"/>
      <c r="I250" s="8"/>
      <c r="J250" s="19"/>
      <c r="K250" s="19"/>
      <c r="L250" s="19"/>
      <c r="M250" s="19"/>
      <c r="N250" s="19"/>
      <c r="O250" s="19"/>
      <c r="P250" s="19"/>
      <c r="Q250" s="8"/>
    </row>
    <row r="251" spans="1:17" hidden="1">
      <c r="A251" s="8"/>
      <c r="B251" s="19"/>
      <c r="C251" s="19"/>
      <c r="D251" s="19"/>
      <c r="E251" s="19"/>
      <c r="F251" s="19"/>
      <c r="G251" s="19"/>
      <c r="H251" s="19"/>
      <c r="I251" s="8"/>
      <c r="J251" s="19"/>
      <c r="K251" s="19"/>
      <c r="L251" s="19"/>
      <c r="M251" s="19"/>
      <c r="N251" s="19"/>
      <c r="O251" s="19"/>
      <c r="P251" s="19"/>
      <c r="Q251" s="8"/>
    </row>
    <row r="252" spans="1:17" hidden="1">
      <c r="A252" s="8"/>
      <c r="B252" s="19"/>
      <c r="C252" s="19"/>
      <c r="D252" s="19"/>
      <c r="E252" s="19"/>
      <c r="F252" s="15" t="s">
        <v>34</v>
      </c>
      <c r="G252" s="16" t="e">
        <f>SUM(C239:H239)</f>
        <v>#REF!</v>
      </c>
      <c r="H252" s="15" t="s">
        <v>35</v>
      </c>
      <c r="I252" s="8"/>
      <c r="J252" s="19"/>
      <c r="K252" s="19"/>
      <c r="L252" s="19"/>
      <c r="M252" s="19"/>
      <c r="N252" s="15" t="s">
        <v>34</v>
      </c>
      <c r="O252" s="16" t="e">
        <f>SUM(K239:P239)</f>
        <v>#REF!</v>
      </c>
      <c r="P252" s="15" t="s">
        <v>35</v>
      </c>
      <c r="Q252" s="14"/>
    </row>
    <row r="253" spans="1:17" hidden="1">
      <c r="A253" s="4"/>
      <c r="B253" s="4"/>
      <c r="C253" s="4"/>
      <c r="D253" s="4"/>
      <c r="E253" s="4"/>
      <c r="F253" s="4"/>
      <c r="G253" s="4"/>
      <c r="H253" s="254"/>
      <c r="I253" s="4"/>
      <c r="J253" s="4"/>
      <c r="K253" s="4"/>
      <c r="L253" s="4"/>
      <c r="M253" s="4"/>
      <c r="N253" s="4"/>
      <c r="O253" s="6"/>
      <c r="P253" s="254"/>
      <c r="Q253" s="6"/>
    </row>
    <row r="254" spans="1:17" hidden="1">
      <c r="A254" s="4"/>
      <c r="B254" s="4"/>
      <c r="C254" s="4"/>
      <c r="D254" s="4"/>
      <c r="E254" s="4"/>
      <c r="F254" s="4"/>
      <c r="G254" s="4"/>
      <c r="H254" s="254"/>
      <c r="I254" s="4"/>
      <c r="J254" s="4"/>
      <c r="K254" s="4"/>
      <c r="L254" s="4"/>
      <c r="M254" s="4"/>
      <c r="N254" s="4"/>
      <c r="O254" s="6"/>
      <c r="P254" s="254"/>
      <c r="Q254" s="6"/>
    </row>
    <row r="255" spans="1:17" ht="18.75" hidden="1">
      <c r="A255" s="4"/>
      <c r="B255" s="5" t="e">
        <f>'REKOD PRESTASI MURID'!#REF!</f>
        <v>#REF!</v>
      </c>
      <c r="C255" s="18"/>
      <c r="D255" s="18"/>
      <c r="E255" s="18"/>
      <c r="F255" s="18"/>
      <c r="G255" s="18"/>
      <c r="H255" s="7"/>
      <c r="I255" s="4"/>
      <c r="J255" s="5"/>
      <c r="K255" s="18"/>
      <c r="L255" s="18"/>
      <c r="M255" s="18"/>
      <c r="N255" s="18"/>
      <c r="O255" s="18"/>
      <c r="P255" s="7"/>
      <c r="Q255" s="6"/>
    </row>
    <row r="256" spans="1:17" hidden="1">
      <c r="A256" s="8"/>
      <c r="B256" s="9" t="s">
        <v>24</v>
      </c>
      <c r="C256" s="10" t="s">
        <v>27</v>
      </c>
      <c r="D256" s="10" t="s">
        <v>28</v>
      </c>
      <c r="E256" s="10" t="s">
        <v>29</v>
      </c>
      <c r="F256" s="10" t="s">
        <v>30</v>
      </c>
      <c r="G256" s="10" t="s">
        <v>31</v>
      </c>
      <c r="H256" s="10" t="s">
        <v>32</v>
      </c>
      <c r="I256" s="8"/>
      <c r="J256" s="29"/>
      <c r="K256" s="30"/>
      <c r="L256" s="30"/>
      <c r="M256" s="30"/>
      <c r="N256" s="30"/>
      <c r="O256" s="30"/>
      <c r="P256" s="30"/>
      <c r="Q256" s="8"/>
    </row>
    <row r="257" spans="1:17" hidden="1">
      <c r="A257" s="8"/>
      <c r="B257" s="11" t="s">
        <v>33</v>
      </c>
      <c r="C257" s="11" t="e">
        <f>COUNTIF('REKOD PRESTASI MURID'!#REF!,1)</f>
        <v>#REF!</v>
      </c>
      <c r="D257" s="11" t="e">
        <f>COUNTIF('REKOD PRESTASI MURID'!#REF!,2)</f>
        <v>#REF!</v>
      </c>
      <c r="E257" s="11" t="e">
        <f>COUNTIF('REKOD PRESTASI MURID'!#REF!,3)</f>
        <v>#REF!</v>
      </c>
      <c r="F257" s="11" t="e">
        <f>COUNTIF('REKOD PRESTASI MURID'!#REF!,4)</f>
        <v>#REF!</v>
      </c>
      <c r="G257" s="11" t="e">
        <f>COUNTIF('REKOD PRESTASI MURID'!#REF!,5)</f>
        <v>#REF!</v>
      </c>
      <c r="H257" s="11" t="e">
        <f>COUNTIF('REKOD PRESTASI MURID'!#REF!,6)</f>
        <v>#REF!</v>
      </c>
      <c r="I257" s="8"/>
      <c r="J257" s="34"/>
      <c r="K257" s="34"/>
      <c r="L257" s="34"/>
      <c r="M257" s="34"/>
      <c r="N257" s="34"/>
      <c r="O257" s="34"/>
      <c r="P257" s="34"/>
      <c r="Q257" s="8"/>
    </row>
    <row r="258" spans="1:17" hidden="1">
      <c r="A258" s="8"/>
      <c r="B258" s="19"/>
      <c r="C258" s="19"/>
      <c r="D258" s="19"/>
      <c r="E258" s="19"/>
      <c r="F258" s="19"/>
      <c r="G258" s="19"/>
      <c r="H258" s="19"/>
      <c r="I258" s="8"/>
      <c r="J258" s="34"/>
      <c r="K258" s="34"/>
      <c r="L258" s="34"/>
      <c r="M258" s="34"/>
      <c r="N258" s="34"/>
      <c r="O258" s="34"/>
      <c r="P258" s="34"/>
      <c r="Q258" s="8"/>
    </row>
    <row r="259" spans="1:17" hidden="1">
      <c r="A259" s="8"/>
      <c r="B259" s="23"/>
      <c r="C259" s="23"/>
      <c r="D259" s="23"/>
      <c r="E259" s="23"/>
      <c r="F259" s="23"/>
      <c r="G259" s="23"/>
      <c r="H259" s="23"/>
      <c r="I259" s="8"/>
      <c r="J259" s="34"/>
      <c r="K259" s="34"/>
      <c r="L259" s="34"/>
      <c r="M259" s="34"/>
      <c r="N259" s="34"/>
      <c r="O259" s="34"/>
      <c r="P259" s="34"/>
      <c r="Q259" s="8"/>
    </row>
    <row r="260" spans="1:17" hidden="1">
      <c r="A260" s="8"/>
      <c r="B260" s="19"/>
      <c r="C260" s="19"/>
      <c r="D260" s="19"/>
      <c r="E260" s="19"/>
      <c r="F260" s="19"/>
      <c r="G260" s="19"/>
      <c r="H260" s="19"/>
      <c r="I260" s="8"/>
      <c r="J260" s="34"/>
      <c r="K260" s="34"/>
      <c r="L260" s="34"/>
      <c r="M260" s="34"/>
      <c r="N260" s="34"/>
      <c r="O260" s="34"/>
      <c r="P260" s="34"/>
      <c r="Q260" s="8"/>
    </row>
    <row r="261" spans="1:17" hidden="1">
      <c r="A261" s="8"/>
      <c r="B261" s="19"/>
      <c r="C261" s="19"/>
      <c r="D261" s="19"/>
      <c r="E261" s="19"/>
      <c r="F261" s="19"/>
      <c r="G261" s="19"/>
      <c r="H261" s="19"/>
      <c r="I261" s="8"/>
      <c r="J261" s="34"/>
      <c r="K261" s="34"/>
      <c r="L261" s="34"/>
      <c r="M261" s="34"/>
      <c r="N261" s="34"/>
      <c r="O261" s="34"/>
      <c r="P261" s="34"/>
      <c r="Q261" s="8"/>
    </row>
    <row r="262" spans="1:17" hidden="1">
      <c r="A262" s="8"/>
      <c r="B262" s="19"/>
      <c r="C262" s="19"/>
      <c r="D262" s="19"/>
      <c r="E262" s="19"/>
      <c r="F262" s="19"/>
      <c r="G262" s="19"/>
      <c r="H262" s="19"/>
      <c r="I262" s="8"/>
      <c r="J262" s="34"/>
      <c r="K262" s="34"/>
      <c r="L262" s="34"/>
      <c r="M262" s="34"/>
      <c r="N262" s="34"/>
      <c r="O262" s="34"/>
      <c r="P262" s="34"/>
      <c r="Q262" s="8"/>
    </row>
    <row r="263" spans="1:17" hidden="1">
      <c r="A263" s="8"/>
      <c r="B263" s="19"/>
      <c r="C263" s="19"/>
      <c r="D263" s="19"/>
      <c r="E263" s="19"/>
      <c r="F263" s="19"/>
      <c r="G263" s="19"/>
      <c r="H263" s="19"/>
      <c r="I263" s="8"/>
      <c r="J263" s="34"/>
      <c r="K263" s="34"/>
      <c r="L263" s="34"/>
      <c r="M263" s="34"/>
      <c r="N263" s="34"/>
      <c r="O263" s="34"/>
      <c r="P263" s="34"/>
      <c r="Q263" s="8"/>
    </row>
    <row r="264" spans="1:17" hidden="1">
      <c r="A264" s="8"/>
      <c r="B264" s="19"/>
      <c r="C264" s="19"/>
      <c r="D264" s="19"/>
      <c r="E264" s="19"/>
      <c r="F264" s="19"/>
      <c r="G264" s="19"/>
      <c r="H264" s="19"/>
      <c r="I264" s="8"/>
      <c r="J264" s="34"/>
      <c r="K264" s="34"/>
      <c r="L264" s="34"/>
      <c r="M264" s="34"/>
      <c r="N264" s="34"/>
      <c r="O264" s="34"/>
      <c r="P264" s="34"/>
      <c r="Q264" s="8"/>
    </row>
    <row r="265" spans="1:17" hidden="1">
      <c r="A265" s="8"/>
      <c r="B265" s="19"/>
      <c r="C265" s="19"/>
      <c r="D265" s="19"/>
      <c r="E265" s="19"/>
      <c r="F265" s="19"/>
      <c r="G265" s="19"/>
      <c r="H265" s="19"/>
      <c r="I265" s="8"/>
      <c r="J265" s="34"/>
      <c r="K265" s="34"/>
      <c r="L265" s="34"/>
      <c r="M265" s="34"/>
      <c r="N265" s="34"/>
      <c r="O265" s="34"/>
      <c r="P265" s="34"/>
      <c r="Q265" s="8"/>
    </row>
    <row r="266" spans="1:17" hidden="1">
      <c r="A266" s="8"/>
      <c r="B266" s="19"/>
      <c r="C266" s="19"/>
      <c r="D266" s="19"/>
      <c r="E266" s="19"/>
      <c r="F266" s="19"/>
      <c r="G266" s="19"/>
      <c r="H266" s="19"/>
      <c r="I266" s="8"/>
      <c r="J266" s="34"/>
      <c r="K266" s="34"/>
      <c r="L266" s="34"/>
      <c r="M266" s="34"/>
      <c r="N266" s="34"/>
      <c r="O266" s="34"/>
      <c r="P266" s="34"/>
      <c r="Q266" s="8"/>
    </row>
    <row r="267" spans="1:17" hidden="1">
      <c r="A267" s="8"/>
      <c r="B267" s="19"/>
      <c r="C267" s="19"/>
      <c r="D267" s="19"/>
      <c r="E267" s="19"/>
      <c r="F267" s="19"/>
      <c r="G267" s="19"/>
      <c r="H267" s="19"/>
      <c r="I267" s="8"/>
      <c r="J267" s="34"/>
      <c r="K267" s="34"/>
      <c r="L267" s="34"/>
      <c r="M267" s="34"/>
      <c r="N267" s="34"/>
      <c r="O267" s="34"/>
      <c r="P267" s="34"/>
      <c r="Q267" s="8"/>
    </row>
    <row r="268" spans="1:17" hidden="1">
      <c r="A268" s="8"/>
      <c r="B268" s="19"/>
      <c r="C268" s="19"/>
      <c r="D268" s="19"/>
      <c r="E268" s="19"/>
      <c r="F268" s="19"/>
      <c r="G268" s="19"/>
      <c r="H268" s="19"/>
      <c r="I268" s="8"/>
      <c r="J268" s="34"/>
      <c r="K268" s="34"/>
      <c r="L268" s="34"/>
      <c r="M268" s="34"/>
      <c r="N268" s="34"/>
      <c r="O268" s="34"/>
      <c r="P268" s="34"/>
      <c r="Q268" s="8"/>
    </row>
    <row r="269" spans="1:17" hidden="1">
      <c r="A269" s="8"/>
      <c r="B269" s="19"/>
      <c r="C269" s="19"/>
      <c r="D269" s="19"/>
      <c r="E269" s="19"/>
      <c r="F269" s="19"/>
      <c r="G269" s="19"/>
      <c r="H269" s="19"/>
      <c r="I269" s="8"/>
      <c r="J269" s="34"/>
      <c r="K269" s="34"/>
      <c r="L269" s="34"/>
      <c r="M269" s="34"/>
      <c r="N269" s="34"/>
      <c r="O269" s="34"/>
      <c r="P269" s="34"/>
      <c r="Q269" s="8"/>
    </row>
    <row r="270" spans="1:17" hidden="1">
      <c r="A270" s="8"/>
      <c r="B270" s="19"/>
      <c r="C270" s="19"/>
      <c r="D270" s="19"/>
      <c r="E270" s="19"/>
      <c r="F270" s="15" t="s">
        <v>34</v>
      </c>
      <c r="G270" s="16" t="e">
        <f>SUM(C257:H257)</f>
        <v>#REF!</v>
      </c>
      <c r="H270" s="15" t="s">
        <v>35</v>
      </c>
      <c r="I270" s="8"/>
      <c r="J270" s="34"/>
      <c r="K270" s="34"/>
      <c r="L270" s="34"/>
      <c r="M270" s="34"/>
      <c r="N270" s="34"/>
      <c r="O270" s="35"/>
      <c r="P270" s="34"/>
      <c r="Q270" s="8"/>
    </row>
    <row r="271" spans="1:17" hidden="1">
      <c r="A271" s="4"/>
      <c r="B271" s="4"/>
      <c r="C271" s="4"/>
      <c r="D271" s="4"/>
      <c r="E271" s="4"/>
      <c r="F271" s="4"/>
      <c r="G271" s="6"/>
      <c r="H271" s="254"/>
      <c r="I271" s="4"/>
      <c r="J271" s="4"/>
      <c r="K271" s="4"/>
      <c r="L271" s="4"/>
      <c r="M271" s="4"/>
      <c r="N271" s="4"/>
      <c r="O271" s="6"/>
      <c r="P271" s="254"/>
      <c r="Q271" s="4"/>
    </row>
    <row r="272" spans="1:17" hidden="1">
      <c r="A272" s="4"/>
      <c r="B272" s="4"/>
      <c r="C272" s="4"/>
      <c r="D272" s="4"/>
      <c r="E272" s="4"/>
      <c r="F272" s="4"/>
      <c r="G272" s="6"/>
      <c r="H272" s="254"/>
      <c r="I272" s="4"/>
      <c r="J272" s="4"/>
      <c r="K272" s="4"/>
      <c r="L272" s="4"/>
      <c r="M272" s="4"/>
      <c r="N272" s="4"/>
      <c r="O272" s="6"/>
      <c r="P272" s="254"/>
      <c r="Q272" s="4"/>
    </row>
    <row r="273" spans="1:17" ht="18.75" hidden="1">
      <c r="A273" s="4"/>
      <c r="B273" s="5">
        <f>'REKOD PRESTASI MURID'!X11</f>
        <v>0</v>
      </c>
      <c r="C273" s="18"/>
      <c r="D273" s="18"/>
      <c r="E273" s="18"/>
      <c r="F273" s="18"/>
      <c r="G273" s="18"/>
      <c r="H273" s="7"/>
      <c r="I273" s="4"/>
      <c r="J273" s="5">
        <f>'REKOD PRESTASI MURID'!Y11</f>
        <v>0</v>
      </c>
      <c r="K273" s="18"/>
      <c r="L273" s="18"/>
      <c r="M273" s="18"/>
      <c r="N273" s="18"/>
      <c r="O273" s="18"/>
      <c r="P273" s="7"/>
      <c r="Q273" s="4"/>
    </row>
    <row r="274" spans="1:17" hidden="1">
      <c r="A274" s="8"/>
      <c r="B274" s="9" t="s">
        <v>24</v>
      </c>
      <c r="C274" s="10" t="s">
        <v>27</v>
      </c>
      <c r="D274" s="10" t="s">
        <v>28</v>
      </c>
      <c r="E274" s="10" t="s">
        <v>29</v>
      </c>
      <c r="F274" s="10" t="s">
        <v>30</v>
      </c>
      <c r="G274" s="10" t="s">
        <v>31</v>
      </c>
      <c r="H274" s="10" t="s">
        <v>32</v>
      </c>
      <c r="I274" s="8"/>
      <c r="J274" s="9" t="s">
        <v>24</v>
      </c>
      <c r="K274" s="10" t="s">
        <v>27</v>
      </c>
      <c r="L274" s="10" t="s">
        <v>28</v>
      </c>
      <c r="M274" s="10" t="s">
        <v>29</v>
      </c>
      <c r="N274" s="10" t="s">
        <v>30</v>
      </c>
      <c r="O274" s="10" t="s">
        <v>31</v>
      </c>
      <c r="P274" s="10" t="s">
        <v>32</v>
      </c>
      <c r="Q274" s="8"/>
    </row>
    <row r="275" spans="1:17" hidden="1">
      <c r="A275" s="8"/>
      <c r="B275" s="11" t="s">
        <v>33</v>
      </c>
      <c r="C275" s="11">
        <f>COUNTIF('REKOD PRESTASI MURID'!$X$12:$X$65,1)</f>
        <v>0</v>
      </c>
      <c r="D275" s="11">
        <f>COUNTIF('REKOD PRESTASI MURID'!$X$12:$X$65,2)</f>
        <v>0</v>
      </c>
      <c r="E275" s="11">
        <f>COUNTIF('REKOD PRESTASI MURID'!$X$12:$X$65,3)</f>
        <v>0</v>
      </c>
      <c r="F275" s="11">
        <f>COUNTIF('REKOD PRESTASI MURID'!$X$12:$X$65,4)</f>
        <v>0</v>
      </c>
      <c r="G275" s="11">
        <f>COUNTIF('REKOD PRESTASI MURID'!$X$12:$X$65,5)</f>
        <v>0</v>
      </c>
      <c r="H275" s="11">
        <f>COUNTIF('REKOD PRESTASI MURID'!$X$12:$X$65,6)</f>
        <v>0</v>
      </c>
      <c r="I275" s="8"/>
      <c r="J275" s="11" t="s">
        <v>33</v>
      </c>
      <c r="K275" s="11">
        <f>COUNTIF('REKOD PRESTASI MURID'!$Y$12:$Y$65,1)</f>
        <v>0</v>
      </c>
      <c r="L275" s="11">
        <f>COUNTIF('REKOD PRESTASI MURID'!$Y$12:$Y$65,2)</f>
        <v>0</v>
      </c>
      <c r="M275" s="11">
        <f>COUNTIF('REKOD PRESTASI MURID'!$Y$12:$Y$65,3)</f>
        <v>0</v>
      </c>
      <c r="N275" s="11">
        <f>COUNTIF('REKOD PRESTASI MURID'!$Y$12:$Y$65,4)</f>
        <v>0</v>
      </c>
      <c r="O275" s="11">
        <f>COUNTIF('REKOD PRESTASI MURID'!$Y$12:$Y$65,5)</f>
        <v>0</v>
      </c>
      <c r="P275" s="11">
        <f>COUNTIF('REKOD PRESTASI MURID'!$Y$12:$Y$65,6)</f>
        <v>0</v>
      </c>
      <c r="Q275" s="8"/>
    </row>
    <row r="276" spans="1:17" hidden="1">
      <c r="A276" s="8"/>
      <c r="B276" s="19"/>
      <c r="C276" s="19"/>
      <c r="D276" s="19"/>
      <c r="E276" s="19"/>
      <c r="F276" s="19"/>
      <c r="G276" s="19"/>
      <c r="H276" s="19"/>
      <c r="I276" s="8"/>
      <c r="J276" s="19"/>
      <c r="K276" s="19"/>
      <c r="L276" s="19"/>
      <c r="M276" s="19"/>
      <c r="N276" s="19"/>
      <c r="O276" s="19"/>
      <c r="P276" s="19"/>
      <c r="Q276" s="8"/>
    </row>
    <row r="277" spans="1:17" hidden="1">
      <c r="A277" s="8"/>
      <c r="B277" s="19"/>
      <c r="C277" s="19"/>
      <c r="D277" s="19"/>
      <c r="E277" s="19"/>
      <c r="F277" s="19"/>
      <c r="G277" s="19"/>
      <c r="H277" s="19"/>
      <c r="I277" s="8"/>
      <c r="J277" s="19"/>
      <c r="K277" s="19"/>
      <c r="L277" s="19"/>
      <c r="M277" s="19"/>
      <c r="N277" s="23"/>
      <c r="O277" s="23"/>
      <c r="P277" s="23"/>
      <c r="Q277" s="8"/>
    </row>
    <row r="278" spans="1:17" hidden="1">
      <c r="A278" s="8"/>
      <c r="B278" s="19"/>
      <c r="C278" s="19"/>
      <c r="D278" s="19"/>
      <c r="E278" s="19"/>
      <c r="F278" s="19"/>
      <c r="G278" s="19"/>
      <c r="H278" s="19"/>
      <c r="I278" s="8"/>
      <c r="J278" s="19"/>
      <c r="K278" s="19"/>
      <c r="L278" s="19"/>
      <c r="M278" s="19"/>
      <c r="N278" s="23"/>
      <c r="O278" s="23"/>
      <c r="P278" s="23"/>
      <c r="Q278" s="8"/>
    </row>
    <row r="279" spans="1:17" hidden="1">
      <c r="A279" s="8"/>
      <c r="B279" s="19"/>
      <c r="C279" s="19"/>
      <c r="D279" s="19"/>
      <c r="E279" s="19"/>
      <c r="F279" s="19"/>
      <c r="G279" s="19"/>
      <c r="H279" s="19"/>
      <c r="I279" s="8"/>
      <c r="J279" s="19"/>
      <c r="K279" s="19"/>
      <c r="L279" s="19"/>
      <c r="M279" s="19"/>
      <c r="N279" s="23"/>
      <c r="O279" s="23"/>
      <c r="P279" s="23"/>
      <c r="Q279" s="8"/>
    </row>
    <row r="280" spans="1:17" hidden="1">
      <c r="A280" s="8"/>
      <c r="B280" s="19"/>
      <c r="C280" s="19"/>
      <c r="D280" s="19"/>
      <c r="E280" s="19"/>
      <c r="F280" s="19"/>
      <c r="G280" s="19"/>
      <c r="H280" s="19"/>
      <c r="I280" s="8"/>
      <c r="J280" s="19"/>
      <c r="K280" s="19"/>
      <c r="L280" s="19"/>
      <c r="M280" s="19"/>
      <c r="N280" s="23"/>
      <c r="O280" s="23"/>
      <c r="P280" s="23"/>
      <c r="Q280" s="8"/>
    </row>
    <row r="281" spans="1:17" hidden="1">
      <c r="A281" s="8"/>
      <c r="B281" s="19"/>
      <c r="C281" s="19"/>
      <c r="D281" s="19"/>
      <c r="E281" s="19"/>
      <c r="F281" s="19"/>
      <c r="G281" s="19"/>
      <c r="H281" s="19"/>
      <c r="I281" s="8"/>
      <c r="J281" s="19"/>
      <c r="K281" s="19"/>
      <c r="L281" s="19"/>
      <c r="M281" s="19"/>
      <c r="N281" s="23"/>
      <c r="O281" s="23"/>
      <c r="P281" s="23"/>
      <c r="Q281" s="8"/>
    </row>
    <row r="282" spans="1:17" hidden="1">
      <c r="A282" s="8"/>
      <c r="B282" s="19"/>
      <c r="C282" s="19"/>
      <c r="D282" s="19"/>
      <c r="E282" s="19"/>
      <c r="F282" s="19"/>
      <c r="G282" s="19"/>
      <c r="H282" s="19"/>
      <c r="I282" s="8"/>
      <c r="J282" s="19"/>
      <c r="K282" s="19"/>
      <c r="L282" s="19"/>
      <c r="M282" s="19"/>
      <c r="N282" s="23"/>
      <c r="O282" s="23"/>
      <c r="P282" s="23"/>
      <c r="Q282" s="8"/>
    </row>
    <row r="283" spans="1:17" hidden="1">
      <c r="A283" s="8"/>
      <c r="B283" s="19"/>
      <c r="C283" s="19"/>
      <c r="D283" s="19"/>
      <c r="E283" s="19"/>
      <c r="F283" s="19"/>
      <c r="G283" s="19"/>
      <c r="H283" s="19"/>
      <c r="I283" s="8"/>
      <c r="J283" s="19"/>
      <c r="K283" s="19"/>
      <c r="L283" s="19"/>
      <c r="M283" s="19"/>
      <c r="N283" s="23"/>
      <c r="O283" s="23"/>
      <c r="P283" s="23"/>
      <c r="Q283" s="8"/>
    </row>
    <row r="284" spans="1:17" hidden="1">
      <c r="A284" s="8"/>
      <c r="B284" s="19"/>
      <c r="C284" s="19"/>
      <c r="D284" s="19"/>
      <c r="E284" s="19"/>
      <c r="F284" s="19"/>
      <c r="G284" s="19"/>
      <c r="H284" s="19"/>
      <c r="I284" s="8"/>
      <c r="J284" s="19"/>
      <c r="K284" s="19"/>
      <c r="L284" s="19"/>
      <c r="M284" s="19"/>
      <c r="N284" s="23"/>
      <c r="O284" s="23"/>
      <c r="P284" s="23"/>
      <c r="Q284" s="8"/>
    </row>
    <row r="285" spans="1:17" hidden="1">
      <c r="A285" s="8"/>
      <c r="B285" s="19"/>
      <c r="C285" s="19"/>
      <c r="D285" s="19"/>
      <c r="E285" s="19"/>
      <c r="F285" s="19"/>
      <c r="G285" s="19"/>
      <c r="H285" s="19"/>
      <c r="I285" s="8"/>
      <c r="J285" s="19"/>
      <c r="K285" s="19"/>
      <c r="L285" s="19"/>
      <c r="M285" s="19"/>
      <c r="N285" s="19"/>
      <c r="O285" s="19"/>
      <c r="P285" s="19"/>
      <c r="Q285" s="8"/>
    </row>
    <row r="286" spans="1:17" hidden="1">
      <c r="A286" s="8"/>
      <c r="B286" s="19"/>
      <c r="C286" s="19"/>
      <c r="D286" s="19"/>
      <c r="E286" s="19"/>
      <c r="F286" s="19"/>
      <c r="G286" s="19"/>
      <c r="H286" s="19"/>
      <c r="I286" s="8"/>
      <c r="J286" s="19"/>
      <c r="K286" s="19"/>
      <c r="L286" s="19"/>
      <c r="M286" s="19"/>
      <c r="N286" s="19"/>
      <c r="O286" s="19"/>
      <c r="P286" s="19"/>
      <c r="Q286" s="8"/>
    </row>
    <row r="287" spans="1:17" hidden="1">
      <c r="A287" s="8"/>
      <c r="B287" s="19"/>
      <c r="C287" s="19"/>
      <c r="D287" s="19"/>
      <c r="E287" s="19"/>
      <c r="F287" s="19"/>
      <c r="G287" s="19"/>
      <c r="H287" s="19"/>
      <c r="I287" s="8"/>
      <c r="J287" s="19"/>
      <c r="K287" s="19"/>
      <c r="L287" s="19"/>
      <c r="M287" s="19"/>
      <c r="N287" s="19"/>
      <c r="O287" s="19"/>
      <c r="P287" s="19"/>
      <c r="Q287" s="8"/>
    </row>
    <row r="288" spans="1:17" hidden="1">
      <c r="A288" s="8"/>
      <c r="B288" s="19"/>
      <c r="C288" s="19"/>
      <c r="D288" s="19"/>
      <c r="E288" s="19"/>
      <c r="F288" s="15" t="s">
        <v>34</v>
      </c>
      <c r="G288" s="16">
        <f>SUM(C275:H275)</f>
        <v>0</v>
      </c>
      <c r="H288" s="15" t="s">
        <v>35</v>
      </c>
      <c r="I288" s="14"/>
      <c r="J288" s="19"/>
      <c r="K288" s="19"/>
      <c r="L288" s="19"/>
      <c r="M288" s="19"/>
      <c r="N288" s="15" t="s">
        <v>34</v>
      </c>
      <c r="O288" s="16">
        <f>SUM(K275:P275)</f>
        <v>0</v>
      </c>
      <c r="P288" s="15" t="s">
        <v>35</v>
      </c>
      <c r="Q288" s="8"/>
    </row>
    <row r="289" spans="1:17" hidden="1">
      <c r="A289" s="8"/>
      <c r="B289" s="8"/>
      <c r="C289" s="8"/>
      <c r="D289" s="8"/>
      <c r="E289" s="8"/>
      <c r="F289" s="8"/>
      <c r="G289" s="14"/>
      <c r="H289" s="255"/>
      <c r="I289" s="14"/>
      <c r="J289" s="8"/>
      <c r="K289" s="8"/>
      <c r="L289" s="8"/>
      <c r="M289" s="8"/>
      <c r="N289" s="8"/>
      <c r="O289" s="14"/>
      <c r="P289" s="255"/>
      <c r="Q289" s="8"/>
    </row>
    <row r="290" spans="1:17" hidden="1">
      <c r="A290" s="8"/>
      <c r="B290" s="8"/>
      <c r="C290" s="8"/>
      <c r="D290" s="8"/>
      <c r="E290" s="8"/>
      <c r="F290" s="8"/>
      <c r="G290" s="14"/>
      <c r="H290" s="255"/>
      <c r="I290" s="14"/>
      <c r="J290" s="8"/>
      <c r="K290" s="8"/>
      <c r="L290" s="8"/>
      <c r="M290" s="8"/>
      <c r="N290" s="8"/>
      <c r="O290" s="14"/>
      <c r="P290" s="255"/>
      <c r="Q290" s="8"/>
    </row>
    <row r="291" spans="1:17" ht="18.75" hidden="1">
      <c r="A291" s="8"/>
      <c r="B291" s="5">
        <f>'REKOD PRESTASI MURID'!Z11</f>
        <v>0</v>
      </c>
      <c r="C291" s="18"/>
      <c r="D291" s="18"/>
      <c r="E291" s="18"/>
      <c r="F291" s="18"/>
      <c r="G291" s="18"/>
      <c r="H291" s="7"/>
      <c r="I291" s="6"/>
      <c r="J291" s="5">
        <f>'REKOD PRESTASI MURID'!AA11</f>
        <v>0</v>
      </c>
      <c r="K291" s="18"/>
      <c r="L291" s="18"/>
      <c r="M291" s="18"/>
      <c r="N291" s="18"/>
      <c r="O291" s="18"/>
      <c r="P291" s="7"/>
      <c r="Q291" s="4"/>
    </row>
    <row r="292" spans="1:17" hidden="1">
      <c r="A292" s="8"/>
      <c r="B292" s="9" t="s">
        <v>24</v>
      </c>
      <c r="C292" s="10" t="s">
        <v>27</v>
      </c>
      <c r="D292" s="10" t="s">
        <v>28</v>
      </c>
      <c r="E292" s="10" t="s">
        <v>29</v>
      </c>
      <c r="F292" s="10" t="s">
        <v>30</v>
      </c>
      <c r="G292" s="10" t="s">
        <v>31</v>
      </c>
      <c r="H292" s="10" t="s">
        <v>32</v>
      </c>
      <c r="I292" s="8"/>
      <c r="J292" s="9" t="s">
        <v>24</v>
      </c>
      <c r="K292" s="10" t="s">
        <v>27</v>
      </c>
      <c r="L292" s="10" t="s">
        <v>28</v>
      </c>
      <c r="M292" s="10" t="s">
        <v>29</v>
      </c>
      <c r="N292" s="10" t="s">
        <v>30</v>
      </c>
      <c r="O292" s="10" t="s">
        <v>31</v>
      </c>
      <c r="P292" s="10" t="s">
        <v>32</v>
      </c>
      <c r="Q292" s="8"/>
    </row>
    <row r="293" spans="1:17" hidden="1">
      <c r="A293" s="8"/>
      <c r="B293" s="11" t="s">
        <v>33</v>
      </c>
      <c r="C293" s="11">
        <f>COUNTIF('REKOD PRESTASI MURID'!$Z$12:$Z$65,1)</f>
        <v>0</v>
      </c>
      <c r="D293" s="11">
        <f>COUNTIF('REKOD PRESTASI MURID'!$Z$12:$Z$65,2)</f>
        <v>0</v>
      </c>
      <c r="E293" s="11">
        <f>COUNTIF('REKOD PRESTASI MURID'!$Z$12:$Z$65,3)</f>
        <v>0</v>
      </c>
      <c r="F293" s="11">
        <f>COUNTIF('REKOD PRESTASI MURID'!$Z$12:$Z$65,4)</f>
        <v>0</v>
      </c>
      <c r="G293" s="11">
        <f>COUNTIF('REKOD PRESTASI MURID'!$Z$12:$Z$65,5)</f>
        <v>0</v>
      </c>
      <c r="H293" s="11">
        <f>COUNTIF('REKOD PRESTASI MURID'!$Z$12:$Z$65,6)</f>
        <v>0</v>
      </c>
      <c r="I293" s="8"/>
      <c r="J293" s="11" t="s">
        <v>33</v>
      </c>
      <c r="K293" s="11"/>
      <c r="L293" s="11"/>
      <c r="M293" s="11"/>
      <c r="N293" s="11"/>
      <c r="O293" s="11"/>
      <c r="P293" s="11"/>
      <c r="Q293" s="8"/>
    </row>
    <row r="294" spans="1:17" hidden="1">
      <c r="A294" s="8"/>
      <c r="B294" s="8"/>
      <c r="C294" s="8"/>
      <c r="D294" s="8"/>
      <c r="E294" s="8"/>
      <c r="F294" s="8"/>
      <c r="G294" s="8"/>
      <c r="H294" s="8"/>
      <c r="I294" s="8"/>
      <c r="J294" s="8"/>
      <c r="K294" s="8"/>
      <c r="L294" s="8"/>
      <c r="M294" s="8"/>
      <c r="N294" s="8"/>
      <c r="O294" s="8"/>
      <c r="P294" s="8"/>
      <c r="Q294" s="8"/>
    </row>
    <row r="295" spans="1:17" hidden="1">
      <c r="A295" s="8"/>
      <c r="B295" s="8"/>
      <c r="C295" s="8"/>
      <c r="D295" s="8"/>
      <c r="E295" s="8"/>
      <c r="F295" s="8"/>
      <c r="G295" s="8"/>
      <c r="H295" s="8"/>
      <c r="I295" s="8"/>
      <c r="J295" s="8"/>
      <c r="K295" s="8"/>
      <c r="L295" s="8"/>
      <c r="M295" s="8"/>
      <c r="N295" s="8"/>
      <c r="O295" s="8"/>
      <c r="P295" s="8"/>
      <c r="Q295" s="8"/>
    </row>
    <row r="296" spans="1:17" hidden="1">
      <c r="A296" s="8"/>
      <c r="B296" s="8"/>
      <c r="C296" s="8"/>
      <c r="D296" s="8"/>
      <c r="E296" s="8"/>
      <c r="F296" s="8"/>
      <c r="G296" s="8"/>
      <c r="H296" s="8"/>
      <c r="I296" s="8"/>
      <c r="J296" s="8"/>
      <c r="K296" s="8"/>
      <c r="L296" s="8"/>
      <c r="M296" s="8"/>
      <c r="N296" s="8"/>
      <c r="O296" s="8"/>
      <c r="P296" s="8"/>
      <c r="Q296" s="8"/>
    </row>
    <row r="297" spans="1:17" hidden="1">
      <c r="A297" s="8"/>
      <c r="B297" s="8"/>
      <c r="C297" s="8"/>
      <c r="D297" s="8"/>
      <c r="E297" s="8"/>
      <c r="F297" s="8"/>
      <c r="G297" s="8"/>
      <c r="H297" s="8"/>
      <c r="I297" s="8"/>
      <c r="J297" s="8"/>
      <c r="K297" s="8"/>
      <c r="L297" s="8"/>
      <c r="M297" s="8"/>
      <c r="N297" s="8"/>
      <c r="O297" s="8"/>
      <c r="P297" s="8"/>
      <c r="Q297" s="8"/>
    </row>
    <row r="298" spans="1:17" hidden="1">
      <c r="A298" s="8"/>
      <c r="B298" s="8"/>
      <c r="C298" s="8"/>
      <c r="D298" s="8"/>
      <c r="E298" s="8"/>
      <c r="F298" s="8"/>
      <c r="G298" s="8"/>
      <c r="H298" s="8"/>
      <c r="I298" s="8"/>
      <c r="J298" s="8"/>
      <c r="K298" s="8"/>
      <c r="L298" s="8"/>
      <c r="M298" s="8"/>
      <c r="N298" s="8"/>
      <c r="O298" s="8"/>
      <c r="P298" s="8"/>
      <c r="Q298" s="8"/>
    </row>
    <row r="299" spans="1:17" hidden="1">
      <c r="A299" s="8"/>
      <c r="B299" s="8"/>
      <c r="C299" s="8"/>
      <c r="D299" s="8"/>
      <c r="E299" s="8"/>
      <c r="F299" s="8"/>
      <c r="G299" s="8"/>
      <c r="H299" s="8"/>
      <c r="I299" s="8"/>
      <c r="J299" s="8"/>
      <c r="K299" s="8"/>
      <c r="L299" s="8"/>
      <c r="M299" s="8"/>
      <c r="N299" s="8"/>
      <c r="O299" s="8"/>
      <c r="P299" s="8"/>
      <c r="Q299" s="8"/>
    </row>
    <row r="300" spans="1:17" hidden="1">
      <c r="A300" s="8"/>
      <c r="B300" s="8"/>
      <c r="C300" s="8"/>
      <c r="D300" s="8"/>
      <c r="E300" s="8"/>
      <c r="F300" s="8"/>
      <c r="G300" s="8"/>
      <c r="H300" s="8"/>
      <c r="I300" s="8"/>
      <c r="J300" s="8"/>
      <c r="K300" s="8"/>
      <c r="L300" s="8"/>
      <c r="M300" s="8"/>
      <c r="N300" s="8"/>
      <c r="O300" s="8"/>
      <c r="P300" s="8"/>
      <c r="Q300" s="8"/>
    </row>
    <row r="301" spans="1:17" hidden="1">
      <c r="A301" s="8"/>
      <c r="B301" s="8"/>
      <c r="C301" s="8"/>
      <c r="D301" s="8"/>
      <c r="E301" s="8"/>
      <c r="F301" s="8"/>
      <c r="G301" s="8"/>
      <c r="H301" s="8"/>
      <c r="I301" s="8"/>
      <c r="J301" s="8"/>
      <c r="K301" s="8"/>
      <c r="L301" s="8"/>
      <c r="M301" s="8"/>
      <c r="N301" s="8"/>
      <c r="O301" s="8"/>
      <c r="P301" s="8"/>
      <c r="Q301" s="8"/>
    </row>
    <row r="302" spans="1:17" hidden="1">
      <c r="A302" s="8"/>
      <c r="B302" s="8"/>
      <c r="C302" s="8"/>
      <c r="D302" s="8"/>
      <c r="E302" s="8"/>
      <c r="F302" s="8"/>
      <c r="G302" s="8"/>
      <c r="H302" s="8"/>
      <c r="I302" s="8"/>
      <c r="J302" s="8"/>
      <c r="K302" s="8"/>
      <c r="L302" s="8"/>
      <c r="M302" s="8"/>
      <c r="N302" s="8"/>
      <c r="O302" s="8"/>
      <c r="P302" s="8"/>
      <c r="Q302" s="8"/>
    </row>
    <row r="303" spans="1:17" hidden="1">
      <c r="A303" s="8"/>
      <c r="B303" s="8"/>
      <c r="C303" s="8"/>
      <c r="D303" s="8"/>
      <c r="E303" s="8"/>
      <c r="F303" s="8"/>
      <c r="G303" s="8"/>
      <c r="H303" s="8"/>
      <c r="I303" s="8"/>
      <c r="J303" s="8"/>
      <c r="K303" s="8"/>
      <c r="L303" s="8"/>
      <c r="M303" s="8"/>
      <c r="N303" s="8"/>
      <c r="O303" s="8"/>
      <c r="P303" s="8"/>
      <c r="Q303" s="8"/>
    </row>
    <row r="304" spans="1:17" hidden="1">
      <c r="A304" s="8"/>
      <c r="B304" s="8"/>
      <c r="C304" s="8"/>
      <c r="D304" s="8"/>
      <c r="E304" s="8"/>
      <c r="F304" s="8"/>
      <c r="G304" s="8"/>
      <c r="H304" s="8"/>
      <c r="I304" s="8"/>
      <c r="J304" s="8"/>
      <c r="K304" s="8"/>
      <c r="L304" s="8"/>
      <c r="M304" s="8"/>
      <c r="N304" s="8"/>
      <c r="O304" s="8"/>
      <c r="P304" s="8"/>
      <c r="Q304" s="8"/>
    </row>
    <row r="305" spans="1:17" hidden="1">
      <c r="A305" s="8"/>
      <c r="B305" s="8"/>
      <c r="C305" s="8"/>
      <c r="D305" s="8"/>
      <c r="E305" s="8"/>
      <c r="F305" s="8"/>
      <c r="G305" s="8"/>
      <c r="H305" s="8"/>
      <c r="I305" s="8"/>
      <c r="J305" s="8"/>
      <c r="K305" s="8"/>
      <c r="L305" s="8"/>
      <c r="M305" s="8"/>
      <c r="N305" s="8"/>
      <c r="O305" s="8"/>
      <c r="P305" s="8"/>
      <c r="Q305" s="8"/>
    </row>
    <row r="306" spans="1:17" hidden="1">
      <c r="A306" s="8"/>
      <c r="B306" s="8"/>
      <c r="C306" s="8"/>
      <c r="D306" s="8"/>
      <c r="E306" s="8"/>
      <c r="F306" s="15" t="s">
        <v>34</v>
      </c>
      <c r="G306" s="16">
        <f>SUM(C293:H293)</f>
        <v>0</v>
      </c>
      <c r="H306" s="15" t="s">
        <v>35</v>
      </c>
      <c r="I306" s="8"/>
      <c r="J306" s="8"/>
      <c r="K306" s="8"/>
      <c r="L306" s="8"/>
      <c r="M306" s="8"/>
      <c r="N306" s="15" t="s">
        <v>34</v>
      </c>
      <c r="O306" s="16">
        <f>SUM(K293:P293)</f>
        <v>0</v>
      </c>
      <c r="P306" s="15" t="s">
        <v>35</v>
      </c>
      <c r="Q306" s="8"/>
    </row>
    <row r="307" spans="1:17" hidden="1">
      <c r="A307" s="8"/>
      <c r="B307" s="8"/>
      <c r="C307" s="8"/>
      <c r="D307" s="8"/>
      <c r="E307" s="8"/>
      <c r="F307" s="8"/>
      <c r="G307" s="8"/>
      <c r="H307" s="8"/>
      <c r="I307" s="8"/>
      <c r="J307" s="8"/>
      <c r="K307" s="8"/>
      <c r="L307" s="8"/>
      <c r="M307" s="8"/>
      <c r="N307" s="8"/>
      <c r="O307" s="8"/>
      <c r="P307" s="8"/>
      <c r="Q307" s="8"/>
    </row>
    <row r="308" spans="1:17" hidden="1">
      <c r="A308" s="8"/>
      <c r="B308" s="8"/>
      <c r="C308" s="8"/>
      <c r="D308" s="8"/>
      <c r="E308" s="8"/>
      <c r="F308" s="8"/>
      <c r="G308" s="8"/>
      <c r="H308" s="8"/>
      <c r="I308" s="8"/>
      <c r="J308" s="8"/>
      <c r="K308" s="8"/>
      <c r="L308" s="8"/>
      <c r="M308" s="8"/>
      <c r="N308" s="8"/>
      <c r="O308" s="8"/>
      <c r="P308" s="8"/>
      <c r="Q308" s="8"/>
    </row>
    <row r="309" spans="1:17" ht="18.75" hidden="1">
      <c r="A309" s="8"/>
      <c r="B309" s="31" t="s">
        <v>11</v>
      </c>
      <c r="C309" s="32"/>
      <c r="D309" s="32"/>
      <c r="E309" s="32"/>
      <c r="F309" s="32"/>
      <c r="G309" s="32"/>
      <c r="H309" s="33"/>
      <c r="I309" s="8"/>
      <c r="J309" s="8"/>
      <c r="K309" s="8"/>
      <c r="L309" s="8"/>
      <c r="M309" s="8"/>
      <c r="N309" s="8"/>
      <c r="O309" s="8"/>
      <c r="P309" s="8"/>
      <c r="Q309" s="8"/>
    </row>
    <row r="310" spans="1:17" hidden="1">
      <c r="A310" s="8"/>
      <c r="B310" s="9" t="s">
        <v>24</v>
      </c>
      <c r="C310" s="10" t="s">
        <v>27</v>
      </c>
      <c r="D310" s="10" t="s">
        <v>28</v>
      </c>
      <c r="E310" s="10" t="s">
        <v>29</v>
      </c>
      <c r="F310" s="10" t="s">
        <v>30</v>
      </c>
      <c r="G310" s="10" t="s">
        <v>31</v>
      </c>
      <c r="H310" s="10" t="s">
        <v>32</v>
      </c>
      <c r="I310" s="8"/>
      <c r="J310" s="8"/>
      <c r="K310" s="8"/>
      <c r="L310" s="8"/>
      <c r="M310" s="8"/>
      <c r="N310" s="8"/>
      <c r="O310" s="8"/>
      <c r="P310" s="8"/>
      <c r="Q310" s="8"/>
    </row>
    <row r="311" spans="1:17" hidden="1">
      <c r="A311" s="8"/>
      <c r="B311" s="11" t="s">
        <v>33</v>
      </c>
      <c r="C311" s="11">
        <f>COUNTIF('REKOD PRESTASI MURID'!$AD$12:$AD$65,1)</f>
        <v>0</v>
      </c>
      <c r="D311" s="11">
        <f>COUNTIF('REKOD PRESTASI MURID'!$AD$12:$AD$65,2)</f>
        <v>0</v>
      </c>
      <c r="E311" s="11">
        <f>COUNTIF('REKOD PRESTASI MURID'!$AD$12:$AD$65,3)</f>
        <v>0</v>
      </c>
      <c r="F311" s="11">
        <f>COUNTIF('REKOD PRESTASI MURID'!$AD$12:$AD$65,4)</f>
        <v>1</v>
      </c>
      <c r="G311" s="11">
        <f>COUNTIF('REKOD PRESTASI MURID'!$AD$12:$AD$65,5)</f>
        <v>0</v>
      </c>
      <c r="H311" s="11">
        <f>COUNTIF('REKOD PRESTASI MURID'!$AD$12:$AD$65,6)</f>
        <v>0</v>
      </c>
      <c r="I311" s="8"/>
      <c r="J311" s="8"/>
      <c r="K311" s="8"/>
      <c r="L311" s="8"/>
      <c r="M311" s="8"/>
      <c r="N311" s="8"/>
      <c r="O311" s="8"/>
      <c r="P311" s="8"/>
      <c r="Q311" s="8"/>
    </row>
    <row r="312" spans="1:17" hidden="1">
      <c r="A312" s="8"/>
      <c r="B312" s="8"/>
      <c r="C312" s="8"/>
      <c r="D312" s="8"/>
      <c r="E312" s="8"/>
      <c r="F312" s="8"/>
      <c r="G312" s="8"/>
      <c r="H312" s="8"/>
      <c r="I312" s="8"/>
      <c r="J312" s="8"/>
      <c r="K312" s="8"/>
      <c r="L312" s="8"/>
      <c r="M312" s="8"/>
      <c r="N312" s="8"/>
      <c r="O312" s="8"/>
      <c r="P312" s="8"/>
      <c r="Q312" s="8"/>
    </row>
    <row r="313" spans="1:17" hidden="1">
      <c r="A313" s="8"/>
      <c r="B313" s="8"/>
      <c r="C313" s="8"/>
      <c r="D313" s="8"/>
      <c r="E313" s="8"/>
      <c r="F313" s="8"/>
      <c r="G313" s="8"/>
      <c r="H313" s="8"/>
      <c r="I313" s="8"/>
      <c r="J313" s="8"/>
      <c r="K313" s="8"/>
      <c r="L313" s="8"/>
      <c r="M313" s="8"/>
      <c r="N313" s="8"/>
      <c r="O313" s="8"/>
      <c r="P313" s="8"/>
      <c r="Q313" s="8"/>
    </row>
    <row r="314" spans="1:17" hidden="1">
      <c r="A314" s="8"/>
      <c r="B314" s="8"/>
      <c r="C314" s="8"/>
      <c r="D314" s="8"/>
      <c r="E314" s="8"/>
      <c r="F314" s="8"/>
      <c r="G314" s="8"/>
      <c r="H314" s="8"/>
      <c r="I314" s="8"/>
      <c r="J314" s="8"/>
      <c r="K314" s="8"/>
      <c r="L314" s="8"/>
      <c r="M314" s="8"/>
      <c r="N314" s="8"/>
      <c r="O314" s="8"/>
      <c r="P314" s="8"/>
      <c r="Q314" s="8"/>
    </row>
    <row r="315" spans="1:17" hidden="1">
      <c r="A315" s="8"/>
      <c r="B315" s="8"/>
      <c r="C315" s="8"/>
      <c r="D315" s="8"/>
      <c r="E315" s="8"/>
      <c r="F315" s="8"/>
      <c r="G315" s="8"/>
      <c r="H315" s="8"/>
      <c r="I315" s="8"/>
      <c r="J315" s="8"/>
      <c r="K315" s="8"/>
      <c r="L315" s="8"/>
      <c r="M315" s="8"/>
      <c r="N315" s="8"/>
      <c r="O315" s="8"/>
      <c r="P315" s="8"/>
      <c r="Q315" s="8"/>
    </row>
    <row r="316" spans="1:17" hidden="1">
      <c r="A316" s="8"/>
      <c r="B316" s="8"/>
      <c r="C316" s="8"/>
      <c r="D316" s="8"/>
      <c r="E316" s="8"/>
      <c r="F316" s="8"/>
      <c r="G316" s="8"/>
      <c r="H316" s="8"/>
      <c r="I316" s="8"/>
      <c r="J316" s="8"/>
      <c r="K316" s="8"/>
      <c r="L316" s="8"/>
      <c r="M316" s="8"/>
      <c r="N316" s="8"/>
      <c r="O316" s="8"/>
      <c r="P316" s="8"/>
      <c r="Q316" s="8"/>
    </row>
    <row r="317" spans="1:17" hidden="1">
      <c r="A317" s="8"/>
      <c r="B317" s="8"/>
      <c r="C317" s="8"/>
      <c r="D317" s="8"/>
      <c r="E317" s="8"/>
      <c r="F317" s="8"/>
      <c r="G317" s="8"/>
      <c r="H317" s="8"/>
      <c r="I317" s="8"/>
      <c r="J317" s="8"/>
      <c r="K317" s="8"/>
      <c r="L317" s="8"/>
      <c r="M317" s="8"/>
      <c r="N317" s="8"/>
      <c r="O317" s="8"/>
      <c r="P317" s="8"/>
      <c r="Q317" s="8"/>
    </row>
    <row r="318" spans="1:17" hidden="1">
      <c r="A318" s="8"/>
      <c r="B318" s="8"/>
      <c r="C318" s="8"/>
      <c r="D318" s="8"/>
      <c r="E318" s="8"/>
      <c r="F318" s="8"/>
      <c r="G318" s="8"/>
      <c r="H318" s="8"/>
      <c r="I318" s="8"/>
      <c r="J318" s="8"/>
      <c r="K318" s="8"/>
      <c r="L318" s="8"/>
      <c r="M318" s="8"/>
      <c r="N318" s="8"/>
      <c r="O318" s="8"/>
      <c r="P318" s="8"/>
      <c r="Q318" s="8"/>
    </row>
    <row r="319" spans="1:17" hidden="1">
      <c r="A319" s="8"/>
      <c r="B319" s="8"/>
      <c r="C319" s="8"/>
      <c r="D319" s="8"/>
      <c r="E319" s="8"/>
      <c r="F319" s="8"/>
      <c r="G319" s="8"/>
      <c r="H319" s="8"/>
      <c r="I319" s="8"/>
      <c r="J319" s="8"/>
      <c r="K319" s="8"/>
      <c r="L319" s="8"/>
      <c r="M319" s="8"/>
      <c r="N319" s="8"/>
      <c r="O319" s="8"/>
      <c r="P319" s="8"/>
      <c r="Q319" s="8"/>
    </row>
    <row r="320" spans="1:17" hidden="1">
      <c r="A320" s="8"/>
      <c r="B320" s="8"/>
      <c r="C320" s="8"/>
      <c r="D320" s="8"/>
      <c r="E320" s="8"/>
      <c r="F320" s="8"/>
      <c r="G320" s="8"/>
      <c r="H320" s="8"/>
      <c r="I320" s="8"/>
      <c r="J320" s="8"/>
      <c r="K320" s="8"/>
      <c r="L320" s="8"/>
      <c r="M320" s="8"/>
      <c r="N320" s="8"/>
      <c r="O320" s="8"/>
      <c r="P320" s="8"/>
      <c r="Q320" s="8"/>
    </row>
    <row r="321" spans="1:17" hidden="1">
      <c r="A321" s="8"/>
      <c r="B321" s="8"/>
      <c r="C321" s="8"/>
      <c r="D321" s="8"/>
      <c r="E321" s="8"/>
      <c r="F321" s="8"/>
      <c r="G321" s="8"/>
      <c r="H321" s="8"/>
      <c r="I321" s="8"/>
      <c r="J321" s="8"/>
      <c r="K321" s="8"/>
      <c r="L321" s="8"/>
      <c r="M321" s="8"/>
      <c r="N321" s="8"/>
      <c r="O321" s="8"/>
      <c r="P321" s="8"/>
      <c r="Q321" s="8"/>
    </row>
    <row r="322" spans="1:17" hidden="1">
      <c r="A322" s="8"/>
      <c r="B322" s="8"/>
      <c r="C322" s="8"/>
      <c r="D322" s="8"/>
      <c r="E322" s="8"/>
      <c r="F322" s="8"/>
      <c r="G322" s="8"/>
      <c r="H322" s="8"/>
      <c r="I322" s="8"/>
      <c r="J322" s="8"/>
      <c r="K322" s="8"/>
      <c r="L322" s="8"/>
      <c r="M322" s="8"/>
      <c r="N322" s="8"/>
      <c r="O322" s="8"/>
      <c r="P322" s="8"/>
      <c r="Q322" s="8"/>
    </row>
    <row r="323" spans="1:17" hidden="1">
      <c r="A323" s="8"/>
      <c r="B323" s="8"/>
      <c r="C323" s="8"/>
      <c r="D323" s="8"/>
      <c r="E323" s="8"/>
      <c r="F323" s="8"/>
      <c r="G323" s="8"/>
      <c r="H323" s="8"/>
      <c r="I323" s="8"/>
      <c r="J323" s="8"/>
      <c r="K323" s="8"/>
      <c r="L323" s="8"/>
      <c r="M323" s="8"/>
      <c r="N323" s="8"/>
      <c r="O323" s="8"/>
      <c r="P323" s="8"/>
      <c r="Q323" s="8"/>
    </row>
    <row r="324" spans="1:17" hidden="1">
      <c r="A324" s="8"/>
      <c r="B324" s="8"/>
      <c r="C324" s="8"/>
      <c r="D324" s="8"/>
      <c r="E324" s="8"/>
      <c r="F324" s="15" t="s">
        <v>34</v>
      </c>
      <c r="G324" s="16">
        <f>SUM(C311:H311)</f>
        <v>1</v>
      </c>
      <c r="H324" s="15" t="s">
        <v>35</v>
      </c>
      <c r="I324" s="8"/>
      <c r="J324" s="8"/>
      <c r="K324" s="8"/>
      <c r="L324" s="8"/>
      <c r="M324" s="8"/>
      <c r="N324" s="8"/>
      <c r="O324" s="8"/>
      <c r="P324" s="8"/>
      <c r="Q324" s="8"/>
    </row>
    <row r="325" spans="1:17" hidden="1">
      <c r="A325" s="8"/>
      <c r="B325" s="8"/>
      <c r="C325" s="8"/>
      <c r="D325" s="8"/>
      <c r="E325" s="8"/>
      <c r="F325" s="8"/>
      <c r="G325" s="8"/>
      <c r="H325" s="8"/>
      <c r="I325" s="8"/>
      <c r="J325" s="8"/>
      <c r="K325" s="8"/>
      <c r="L325" s="8"/>
      <c r="M325" s="8"/>
      <c r="N325" s="8"/>
      <c r="O325" s="8"/>
      <c r="P325" s="8"/>
      <c r="Q325" s="8"/>
    </row>
    <row r="326" spans="1:17" hidden="1">
      <c r="A326" s="8"/>
      <c r="B326" s="8"/>
      <c r="C326" s="8"/>
      <c r="D326" s="8"/>
      <c r="E326" s="8"/>
      <c r="F326" s="8"/>
      <c r="G326" s="8"/>
      <c r="H326" s="8"/>
      <c r="I326" s="8"/>
      <c r="J326" s="8"/>
      <c r="K326" s="8"/>
      <c r="L326" s="8"/>
      <c r="M326" s="8"/>
      <c r="N326" s="8"/>
      <c r="O326" s="8"/>
      <c r="P326" s="8"/>
      <c r="Q326" s="8"/>
    </row>
    <row r="327" spans="1:17" ht="18.75" hidden="1">
      <c r="A327" s="8"/>
      <c r="B327" s="8"/>
      <c r="C327" s="8"/>
      <c r="D327" s="8"/>
      <c r="E327" s="8"/>
      <c r="F327" s="8"/>
      <c r="G327" s="8"/>
      <c r="H327" s="8"/>
      <c r="I327" s="8"/>
      <c r="J327" s="5">
        <f>'REKOD PRESTASI MURID'!P11</f>
        <v>0</v>
      </c>
      <c r="K327" s="18"/>
      <c r="L327" s="18"/>
      <c r="M327" s="18"/>
      <c r="N327" s="18"/>
      <c r="O327" s="18"/>
      <c r="P327" s="7"/>
      <c r="Q327" s="8"/>
    </row>
    <row r="328" spans="1:17" hidden="1">
      <c r="A328" s="8"/>
      <c r="B328" s="8"/>
      <c r="C328" s="8"/>
      <c r="D328" s="8"/>
      <c r="E328" s="8"/>
      <c r="F328" s="8"/>
      <c r="G328" s="8"/>
      <c r="H328" s="8"/>
      <c r="I328" s="8"/>
      <c r="J328" s="9" t="s">
        <v>24</v>
      </c>
      <c r="K328" s="10" t="s">
        <v>27</v>
      </c>
      <c r="L328" s="10" t="s">
        <v>28</v>
      </c>
      <c r="M328" s="10" t="s">
        <v>29</v>
      </c>
      <c r="N328" s="10" t="s">
        <v>30</v>
      </c>
      <c r="O328" s="10" t="s">
        <v>31</v>
      </c>
      <c r="P328" s="10" t="s">
        <v>32</v>
      </c>
      <c r="Q328" s="8"/>
    </row>
    <row r="329" spans="1:17" hidden="1">
      <c r="A329" s="8"/>
      <c r="B329" s="8"/>
      <c r="C329" s="8"/>
      <c r="D329" s="8"/>
      <c r="E329" s="8"/>
      <c r="F329" s="8"/>
      <c r="G329" s="8"/>
      <c r="H329" s="8"/>
      <c r="I329" s="8"/>
      <c r="J329" s="11" t="s">
        <v>33</v>
      </c>
      <c r="K329" s="11">
        <f>COUNTIF('REKOD PRESTASI MURID'!$P$12:$P$65,1)</f>
        <v>0</v>
      </c>
      <c r="L329" s="11">
        <f>COUNTIF('REKOD PRESTASI MURID'!$P$12:$P$65,2)</f>
        <v>0</v>
      </c>
      <c r="M329" s="11">
        <f>COUNTIF('REKOD PRESTASI MURID'!$P$12:$P$65,3)</f>
        <v>0</v>
      </c>
      <c r="N329" s="11">
        <f>COUNTIF('REKOD PRESTASI MURID'!$P$12:$P$65,4)</f>
        <v>0</v>
      </c>
      <c r="O329" s="11">
        <f>COUNTIF('REKOD PRESTASI MURID'!$P$12:$P$65,5)</f>
        <v>0</v>
      </c>
      <c r="P329" s="11">
        <f>COUNTIF('REKOD PRESTASI MURID'!$P$12:$P$65,6)</f>
        <v>0</v>
      </c>
      <c r="Q329" s="8"/>
    </row>
    <row r="330" spans="1:17" hidden="1">
      <c r="A330" s="8"/>
      <c r="B330" s="8"/>
      <c r="C330" s="8"/>
      <c r="D330" s="8"/>
      <c r="E330" s="8"/>
      <c r="F330" s="8"/>
      <c r="G330" s="8"/>
      <c r="H330" s="8"/>
      <c r="I330" s="8"/>
      <c r="J330" s="19"/>
      <c r="K330" s="19"/>
      <c r="L330" s="19"/>
      <c r="M330" s="19"/>
      <c r="N330" s="19"/>
      <c r="O330" s="19"/>
      <c r="P330" s="19"/>
      <c r="Q330" s="8"/>
    </row>
    <row r="331" spans="1:17" hidden="1">
      <c r="A331" s="8"/>
      <c r="B331" s="8"/>
      <c r="C331" s="8"/>
      <c r="D331" s="8"/>
      <c r="E331" s="8"/>
      <c r="F331" s="8"/>
      <c r="G331" s="8"/>
      <c r="H331" s="8"/>
      <c r="I331" s="8"/>
      <c r="J331" s="19"/>
      <c r="K331" s="19"/>
      <c r="L331" s="19"/>
      <c r="M331" s="19"/>
      <c r="N331" s="19"/>
      <c r="O331" s="19"/>
      <c r="P331" s="19"/>
      <c r="Q331" s="8"/>
    </row>
    <row r="332" spans="1:17" hidden="1">
      <c r="A332" s="8"/>
      <c r="B332" s="8"/>
      <c r="C332" s="8"/>
      <c r="D332" s="8"/>
      <c r="E332" s="8"/>
      <c r="F332" s="8"/>
      <c r="G332" s="8"/>
      <c r="H332" s="8"/>
      <c r="I332" s="8"/>
      <c r="J332" s="19"/>
      <c r="K332" s="19"/>
      <c r="L332" s="19"/>
      <c r="M332" s="19"/>
      <c r="N332" s="19"/>
      <c r="O332" s="19"/>
      <c r="P332" s="19"/>
      <c r="Q332" s="8"/>
    </row>
    <row r="333" spans="1:17" hidden="1">
      <c r="A333" s="8"/>
      <c r="B333" s="8"/>
      <c r="C333" s="8"/>
      <c r="D333" s="8"/>
      <c r="E333" s="8"/>
      <c r="F333" s="8"/>
      <c r="G333" s="8"/>
      <c r="H333" s="8"/>
      <c r="I333" s="8"/>
      <c r="J333" s="19"/>
      <c r="K333" s="19"/>
      <c r="L333" s="19"/>
      <c r="M333" s="19"/>
      <c r="N333" s="19"/>
      <c r="O333" s="19"/>
      <c r="P333" s="19"/>
      <c r="Q333" s="8"/>
    </row>
    <row r="334" spans="1:17" hidden="1">
      <c r="A334" s="8"/>
      <c r="B334" s="8"/>
      <c r="C334" s="8"/>
      <c r="D334" s="8"/>
      <c r="E334" s="8"/>
      <c r="F334" s="8"/>
      <c r="G334" s="8"/>
      <c r="H334" s="8"/>
      <c r="I334" s="8"/>
      <c r="J334" s="19"/>
      <c r="K334" s="19"/>
      <c r="L334" s="19"/>
      <c r="M334" s="19"/>
      <c r="N334" s="19"/>
      <c r="O334" s="19"/>
      <c r="P334" s="19"/>
      <c r="Q334" s="8"/>
    </row>
    <row r="335" spans="1:17" hidden="1">
      <c r="A335" s="8"/>
      <c r="B335" s="8"/>
      <c r="C335" s="8"/>
      <c r="D335" s="8"/>
      <c r="E335" s="8"/>
      <c r="F335" s="8"/>
      <c r="G335" s="8"/>
      <c r="H335" s="8"/>
      <c r="I335" s="8"/>
      <c r="J335" s="19"/>
      <c r="K335" s="19"/>
      <c r="L335" s="19"/>
      <c r="M335" s="19"/>
      <c r="N335" s="19"/>
      <c r="O335" s="19"/>
      <c r="P335" s="19"/>
      <c r="Q335" s="8"/>
    </row>
    <row r="336" spans="1:17" hidden="1">
      <c r="A336" s="8"/>
      <c r="B336" s="8"/>
      <c r="C336" s="8"/>
      <c r="D336" s="8"/>
      <c r="E336" s="8"/>
      <c r="F336" s="8"/>
      <c r="G336" s="8"/>
      <c r="H336" s="8"/>
      <c r="I336" s="8"/>
      <c r="J336" s="19"/>
      <c r="K336" s="19"/>
      <c r="L336" s="19"/>
      <c r="M336" s="19"/>
      <c r="N336" s="19"/>
      <c r="O336" s="19"/>
      <c r="P336" s="19"/>
      <c r="Q336" s="8"/>
    </row>
    <row r="337" spans="1:17" hidden="1">
      <c r="A337" s="8"/>
      <c r="B337" s="8"/>
      <c r="C337" s="8"/>
      <c r="D337" s="8"/>
      <c r="E337" s="8"/>
      <c r="F337" s="8"/>
      <c r="G337" s="8"/>
      <c r="H337" s="8"/>
      <c r="I337" s="8"/>
      <c r="J337" s="19"/>
      <c r="K337" s="19"/>
      <c r="L337" s="19"/>
      <c r="M337" s="19"/>
      <c r="N337" s="19"/>
      <c r="O337" s="19"/>
      <c r="P337" s="19"/>
      <c r="Q337" s="8"/>
    </row>
    <row r="338" spans="1:17" hidden="1">
      <c r="A338" s="8"/>
      <c r="B338" s="8"/>
      <c r="C338" s="8"/>
      <c r="D338" s="8"/>
      <c r="E338" s="8"/>
      <c r="F338" s="8"/>
      <c r="G338" s="8"/>
      <c r="H338" s="8"/>
      <c r="I338" s="8"/>
      <c r="J338" s="19"/>
      <c r="K338" s="19"/>
      <c r="L338" s="19"/>
      <c r="M338" s="19"/>
      <c r="N338" s="19"/>
      <c r="O338" s="19"/>
      <c r="P338" s="19"/>
      <c r="Q338" s="8"/>
    </row>
    <row r="339" spans="1:17" hidden="1">
      <c r="A339" s="8"/>
      <c r="B339" s="8"/>
      <c r="C339" s="8"/>
      <c r="D339" s="8"/>
      <c r="E339" s="8"/>
      <c r="F339" s="8"/>
      <c r="G339" s="8"/>
      <c r="H339" s="8"/>
      <c r="I339" s="8"/>
      <c r="J339" s="19"/>
      <c r="K339" s="19"/>
      <c r="L339" s="19"/>
      <c r="M339" s="19"/>
      <c r="N339" s="19"/>
      <c r="O339" s="19"/>
      <c r="P339" s="19"/>
      <c r="Q339" s="8"/>
    </row>
    <row r="340" spans="1:17" hidden="1">
      <c r="A340" s="8"/>
      <c r="B340" s="8"/>
      <c r="C340" s="8"/>
      <c r="D340" s="8"/>
      <c r="E340" s="8"/>
      <c r="F340" s="8"/>
      <c r="G340" s="8"/>
      <c r="H340" s="8"/>
      <c r="I340" s="8"/>
      <c r="J340" s="19"/>
      <c r="K340" s="19"/>
      <c r="L340" s="19"/>
      <c r="M340" s="19"/>
      <c r="N340" s="19"/>
      <c r="O340" s="19"/>
      <c r="P340" s="19"/>
      <c r="Q340" s="8"/>
    </row>
    <row r="341" spans="1:17" hidden="1">
      <c r="A341" s="8"/>
      <c r="B341" s="8"/>
      <c r="C341" s="8"/>
      <c r="D341" s="8"/>
      <c r="E341" s="8"/>
      <c r="F341" s="8"/>
      <c r="G341" s="8"/>
      <c r="H341" s="8"/>
      <c r="I341" s="8"/>
      <c r="J341" s="19"/>
      <c r="K341" s="19"/>
      <c r="L341" s="19"/>
      <c r="M341" s="19"/>
      <c r="N341" s="19"/>
      <c r="O341" s="19"/>
      <c r="P341" s="19"/>
      <c r="Q341" s="8"/>
    </row>
    <row r="342" spans="1:17" hidden="1">
      <c r="A342" s="8"/>
      <c r="B342" s="8"/>
      <c r="C342" s="8"/>
      <c r="D342" s="8"/>
      <c r="E342" s="8"/>
      <c r="F342" s="8"/>
      <c r="G342" s="8"/>
      <c r="H342" s="8"/>
      <c r="I342" s="8"/>
      <c r="J342" s="19"/>
      <c r="K342" s="19"/>
      <c r="L342" s="19"/>
      <c r="M342" s="19"/>
      <c r="N342" s="15" t="s">
        <v>34</v>
      </c>
      <c r="O342" s="16">
        <f>SUM(K329:P329)</f>
        <v>0</v>
      </c>
      <c r="P342" s="15" t="s">
        <v>35</v>
      </c>
      <c r="Q342" s="8"/>
    </row>
    <row r="343" spans="1:17" hidden="1">
      <c r="A343" s="8"/>
      <c r="B343" s="8"/>
      <c r="C343" s="8"/>
      <c r="D343" s="8"/>
      <c r="E343" s="8"/>
      <c r="F343" s="8"/>
      <c r="G343" s="8"/>
      <c r="H343" s="8"/>
      <c r="I343" s="8"/>
      <c r="J343" s="8"/>
      <c r="K343" s="8"/>
      <c r="L343" s="8"/>
      <c r="M343" s="8"/>
      <c r="N343" s="8"/>
      <c r="O343" s="8"/>
      <c r="P343" s="8"/>
      <c r="Q343" s="8"/>
    </row>
    <row r="344" spans="1:17" hidden="1">
      <c r="A344" s="8"/>
      <c r="B344" s="8"/>
      <c r="C344" s="8"/>
      <c r="D344" s="8"/>
      <c r="E344" s="8"/>
      <c r="F344" s="8"/>
      <c r="G344" s="8"/>
      <c r="H344" s="8"/>
      <c r="I344" s="8"/>
      <c r="J344" s="8"/>
      <c r="K344" s="8"/>
      <c r="L344" s="8"/>
      <c r="M344" s="8"/>
      <c r="N344" s="8"/>
      <c r="O344" s="8"/>
      <c r="P344" s="8"/>
      <c r="Q344" s="8"/>
    </row>
    <row r="345" spans="1:17" hidden="1">
      <c r="A345" s="8"/>
      <c r="B345" s="8"/>
      <c r="C345" s="8"/>
      <c r="D345" s="8"/>
      <c r="E345" s="8"/>
      <c r="F345" s="8"/>
      <c r="G345" s="8"/>
      <c r="H345" s="8"/>
      <c r="I345" s="8"/>
      <c r="J345" s="8"/>
      <c r="K345" s="8"/>
      <c r="L345" s="8"/>
      <c r="M345" s="8"/>
      <c r="N345" s="8"/>
      <c r="O345" s="8"/>
      <c r="P345" s="8"/>
      <c r="Q345" s="8"/>
    </row>
    <row r="346" spans="1:17" hidden="1">
      <c r="A346" s="8"/>
      <c r="B346" s="8"/>
      <c r="C346" s="8"/>
      <c r="D346" s="8"/>
      <c r="E346" s="8"/>
      <c r="F346" s="8"/>
      <c r="G346" s="8"/>
      <c r="H346" s="8"/>
      <c r="I346" s="8"/>
      <c r="J346" s="8"/>
      <c r="K346" s="8"/>
      <c r="L346" s="8"/>
      <c r="M346" s="8"/>
      <c r="N346" s="8"/>
      <c r="O346" s="8"/>
      <c r="P346" s="8"/>
      <c r="Q346" s="8"/>
    </row>
    <row r="347" spans="1:17" hidden="1">
      <c r="A347" s="8"/>
      <c r="B347" s="8"/>
      <c r="C347" s="8"/>
      <c r="D347" s="8"/>
      <c r="E347" s="8"/>
      <c r="F347" s="8"/>
      <c r="G347" s="8"/>
      <c r="H347" s="8"/>
      <c r="I347" s="8"/>
      <c r="J347" s="8"/>
      <c r="K347" s="8"/>
      <c r="L347" s="8"/>
      <c r="M347" s="8"/>
      <c r="N347" s="8"/>
      <c r="O347" s="8"/>
      <c r="P347" s="8"/>
      <c r="Q347" s="8"/>
    </row>
    <row r="348" spans="1:17" hidden="1">
      <c r="A348" s="8"/>
      <c r="B348" s="8"/>
      <c r="C348" s="8"/>
      <c r="D348" s="8"/>
      <c r="E348" s="8"/>
      <c r="F348" s="8"/>
      <c r="G348" s="8"/>
      <c r="H348" s="8"/>
      <c r="I348" s="8"/>
      <c r="J348" s="8"/>
      <c r="K348" s="8"/>
      <c r="L348" s="8"/>
      <c r="M348" s="8"/>
      <c r="N348" s="8"/>
      <c r="O348" s="8"/>
      <c r="P348" s="8"/>
      <c r="Q348" s="8"/>
    </row>
    <row r="349" spans="1:17" hidden="1">
      <c r="A349" s="8"/>
      <c r="B349" s="8"/>
      <c r="C349" s="8"/>
      <c r="D349" s="8"/>
      <c r="E349" s="8"/>
      <c r="F349" s="8"/>
      <c r="G349" s="8"/>
      <c r="H349" s="8"/>
      <c r="I349" s="8"/>
      <c r="J349" s="8"/>
      <c r="K349" s="8"/>
      <c r="L349" s="8"/>
      <c r="M349" s="8"/>
      <c r="N349" s="8"/>
      <c r="O349" s="8"/>
      <c r="P349" s="8"/>
      <c r="Q349" s="8"/>
    </row>
    <row r="350" spans="1:17" hidden="1">
      <c r="A350" s="8"/>
      <c r="B350" s="8"/>
      <c r="C350" s="8"/>
      <c r="D350" s="8"/>
      <c r="E350" s="8"/>
      <c r="F350" s="8"/>
      <c r="G350" s="8"/>
      <c r="H350" s="8"/>
      <c r="I350" s="8"/>
      <c r="J350" s="8"/>
      <c r="K350" s="8"/>
      <c r="L350" s="8"/>
      <c r="M350" s="8"/>
      <c r="N350" s="8"/>
      <c r="O350" s="8"/>
      <c r="P350" s="8"/>
      <c r="Q350" s="8"/>
    </row>
    <row r="351" spans="1:17" hidden="1">
      <c r="A351" s="8"/>
      <c r="B351" s="8"/>
      <c r="C351" s="8"/>
      <c r="D351" s="8"/>
      <c r="E351" s="8"/>
      <c r="F351" s="8"/>
      <c r="G351" s="8"/>
      <c r="H351" s="8"/>
      <c r="I351" s="8"/>
      <c r="J351" s="8"/>
      <c r="K351" s="8"/>
      <c r="L351" s="8"/>
      <c r="M351" s="8"/>
      <c r="N351" s="8"/>
      <c r="O351" s="8"/>
      <c r="P351" s="8"/>
      <c r="Q351" s="8"/>
    </row>
    <row r="352" spans="1:17" hidden="1">
      <c r="A352" s="8"/>
      <c r="B352" s="8"/>
      <c r="C352" s="8"/>
      <c r="D352" s="8"/>
      <c r="E352" s="8"/>
      <c r="F352" s="8"/>
      <c r="G352" s="8"/>
      <c r="H352" s="8"/>
      <c r="I352" s="8"/>
      <c r="J352" s="8"/>
      <c r="K352" s="8"/>
      <c r="L352" s="8"/>
      <c r="M352" s="8"/>
      <c r="N352" s="8"/>
      <c r="O352" s="8"/>
      <c r="P352" s="8"/>
      <c r="Q352" s="8"/>
    </row>
    <row r="353" spans="1:17" hidden="1">
      <c r="A353" s="8"/>
      <c r="B353" s="8"/>
      <c r="C353" s="8"/>
      <c r="D353" s="8"/>
      <c r="E353" s="8"/>
      <c r="F353" s="8"/>
      <c r="G353" s="8"/>
      <c r="H353" s="8"/>
      <c r="I353" s="8"/>
      <c r="J353" s="8"/>
      <c r="K353" s="8"/>
      <c r="L353" s="8"/>
      <c r="M353" s="8"/>
      <c r="N353" s="8"/>
      <c r="O353" s="8"/>
      <c r="P353" s="8"/>
      <c r="Q353" s="8"/>
    </row>
    <row r="354" spans="1:17" hidden="1">
      <c r="A354" s="8"/>
      <c r="B354" s="8"/>
      <c r="C354" s="8"/>
      <c r="D354" s="8"/>
      <c r="E354" s="8"/>
      <c r="F354" s="8"/>
      <c r="G354" s="8"/>
      <c r="H354" s="8"/>
      <c r="I354" s="8"/>
      <c r="J354" s="8"/>
      <c r="K354" s="8"/>
      <c r="L354" s="8"/>
      <c r="M354" s="8"/>
      <c r="N354" s="8"/>
      <c r="O354" s="8"/>
      <c r="P354" s="8"/>
      <c r="Q354" s="8"/>
    </row>
    <row r="355" spans="1:17" hidden="1">
      <c r="A355" s="8"/>
      <c r="B355" s="8"/>
      <c r="C355" s="8"/>
      <c r="D355" s="8"/>
      <c r="E355" s="8"/>
      <c r="F355" s="8"/>
      <c r="G355" s="8"/>
      <c r="H355" s="8"/>
      <c r="I355" s="8"/>
      <c r="J355" s="8"/>
      <c r="K355" s="8"/>
      <c r="L355" s="8"/>
      <c r="M355" s="8"/>
      <c r="N355" s="8"/>
      <c r="O355" s="8"/>
      <c r="P355" s="8"/>
      <c r="Q355" s="8"/>
    </row>
    <row r="356" spans="1:17">
      <c r="A356" s="8"/>
      <c r="B356" s="8"/>
      <c r="C356" s="8"/>
      <c r="D356" s="8"/>
      <c r="E356" s="8"/>
      <c r="F356" s="8"/>
      <c r="G356" s="8"/>
      <c r="H356" s="8"/>
      <c r="I356" s="8"/>
      <c r="J356" s="8"/>
      <c r="K356" s="8"/>
      <c r="L356" s="8"/>
      <c r="M356" s="8"/>
      <c r="N356" s="8"/>
      <c r="O356" s="8"/>
      <c r="P356" s="8"/>
      <c r="Q356" s="8"/>
    </row>
  </sheetData>
  <sheetProtection algorithmName="SHA-512" hashValue="qBfHafut5aPgFRTtE6Ouj1l8/bW+z6dLq7LF+9bTNvZiHJAq2GVh6Q5tHkMerLVm1AJELI6jWDDYz+XmMG/KFg==" saltValue="1f7OOmnvywrYF6KLOnE4Gg==" spinCount="100000" sheet="1" objects="1" scenarios="1"/>
  <mergeCells count="14">
    <mergeCell ref="A1:Q2"/>
    <mergeCell ref="H271:H272"/>
    <mergeCell ref="H289:H290"/>
    <mergeCell ref="P199:P200"/>
    <mergeCell ref="P217:P218"/>
    <mergeCell ref="P235:P236"/>
    <mergeCell ref="P253:P254"/>
    <mergeCell ref="P271:P272"/>
    <mergeCell ref="P289:P290"/>
    <mergeCell ref="B237:H237"/>
    <mergeCell ref="H199:H200"/>
    <mergeCell ref="H217:H218"/>
    <mergeCell ref="H235:H236"/>
    <mergeCell ref="H253:H254"/>
  </mergeCells>
  <printOptions horizontalCentered="1"/>
  <pageMargins left="0.2361111111111111" right="0.2361111111111111" top="0.74791666666666667" bottom="0.74791666666666667" header="0.31458333333333333" footer="0.31458333333333333"/>
  <pageSetup paperSize="9" scale="53" fitToHeight="0" orientation="portrait" blackAndWhite="1" r:id="rId1"/>
  <headerFooter alignWithMargins="0"/>
  <rowBreaks count="3" manualBreakCount="3">
    <brk id="75" max="16" man="1"/>
    <brk id="146" max="16" man="1"/>
    <brk id="218" max="16" man="1"/>
  </row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2018-02-23T03:24:16Z</cp:lastPrinted>
  <dcterms:created xsi:type="dcterms:W3CDTF">2016-04-25T12:26:07Z</dcterms:created>
  <dcterms:modified xsi:type="dcterms:W3CDTF">2018-02-28T10:00:35Z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