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820" tabRatio="791" activeTab="0"/>
  </bookViews>
  <sheets>
    <sheet name="REKOD PRESTASI MURID" sheetId="1" r:id="rId1"/>
    <sheet name="LAPORAN MURID (INDIVIDU)" sheetId="2" r:id="rId2"/>
    <sheet name="DATA PERNYATAAN TAHAP PGUASAAN " sheetId="3" r:id="rId3"/>
    <sheet name="GRAF PELAPORAN" sheetId="4" r:id="rId4"/>
    <sheet name="Sheet1" sheetId="5" state="hidden" r:id="rId5"/>
  </sheets>
  <definedNames>
    <definedName name="_xlnm.Print_Area" localSheetId="2">'DATA PERNYATAAN TAHAP PGUASAAN '!$A$1:$B$170</definedName>
    <definedName name="_xlnm.Print_Area" localSheetId="3">'GRAF PELAPORAN'!$A$1:$Q$326</definedName>
    <definedName name="_xlnm.Print_Area" localSheetId="1">'LAPORAN MURID (INDIVIDU)'!$A$1:$G$63</definedName>
    <definedName name="_xlnm.Print_Area" localSheetId="0">'REKOD PRESTASI MURID'!$A$1:$AD$79</definedName>
    <definedName name="_xlnm.Print_Titles" localSheetId="3">'GRAF PELAPORAN'!$1:$4</definedName>
    <definedName name="_xlnm.Print_Titles" localSheetId="0">'REKOD PRESTASI MURID'!$12:$12</definedName>
  </definedNames>
  <calcPr fullCalcOnLoad="1"/>
</workbook>
</file>

<file path=xl/sharedStrings.xml><?xml version="1.0" encoding="utf-8"?>
<sst xmlns="http://schemas.openxmlformats.org/spreadsheetml/2006/main" count="688" uniqueCount="306">
  <si>
    <t>SEKOLAH :</t>
  </si>
  <si>
    <t>ALAMAT :</t>
  </si>
  <si>
    <t>:</t>
  </si>
  <si>
    <t>PENILAIAN :</t>
  </si>
  <si>
    <t xml:space="preserve"> </t>
  </si>
  <si>
    <t>MATA PELAJARAN</t>
  </si>
  <si>
    <t>NAMA GURU MATA PELAJARAN:</t>
  </si>
  <si>
    <t>KELAS:</t>
  </si>
  <si>
    <t>BIL.</t>
  </si>
  <si>
    <t xml:space="preserve"> NAMA MURID</t>
  </si>
  <si>
    <t>NO. MY KID / NO. KAD PENGENALAN</t>
  </si>
  <si>
    <t>JANTINA</t>
  </si>
  <si>
    <t>TAHAP PENGUASAAN KESELURUHAN</t>
  </si>
  <si>
    <t>MURID 1</t>
  </si>
  <si>
    <t>P</t>
  </si>
  <si>
    <t>MURID 2</t>
  </si>
  <si>
    <t>L</t>
  </si>
  <si>
    <t>MURID 3</t>
  </si>
  <si>
    <t>MURID 4</t>
  </si>
  <si>
    <t>MURID 5</t>
  </si>
  <si>
    <t>MURID 6</t>
  </si>
  <si>
    <t>MURID 7</t>
  </si>
  <si>
    <t>MURID 8</t>
  </si>
  <si>
    <t>MURID 9</t>
  </si>
  <si>
    <t>MURID 10</t>
  </si>
  <si>
    <t>MURID 11</t>
  </si>
  <si>
    <t>MURID 12</t>
  </si>
  <si>
    <t>MURID 13</t>
  </si>
  <si>
    <t>MURID 14</t>
  </si>
  <si>
    <t>MURID 15</t>
  </si>
  <si>
    <t>MURID 16</t>
  </si>
  <si>
    <t>MURID 17</t>
  </si>
  <si>
    <t>MURID 18</t>
  </si>
  <si>
    <t>MURID 19</t>
  </si>
  <si>
    <t>MURID 20</t>
  </si>
  <si>
    <t>MURID 21</t>
  </si>
  <si>
    <t>MURID 22</t>
  </si>
  <si>
    <t>MURID 23</t>
  </si>
  <si>
    <t>MURID 24</t>
  </si>
  <si>
    <t>…………………………………………………</t>
  </si>
  <si>
    <t>PENGETUA</t>
  </si>
  <si>
    <t>NOTA : JANGAN PADAM DATA INI!</t>
  </si>
  <si>
    <t>Nama Murid</t>
  </si>
  <si>
    <t>No. MY KID</t>
  </si>
  <si>
    <t>Jantina</t>
  </si>
  <si>
    <t>Kelas</t>
  </si>
  <si>
    <t>Nama Guru</t>
  </si>
  <si>
    <t>Tarikh Pelaporan</t>
  </si>
  <si>
    <t>Tahap Penguasaan Keseluruhan</t>
  </si>
  <si>
    <t>Berikut adalah pernyataan bagi 
Tahap Penguasaan keseluruhan</t>
  </si>
  <si>
    <t>KEMAHIRAN</t>
  </si>
  <si>
    <t>TAHAP PENGUASAAN</t>
  </si>
  <si>
    <t>TAFSIRAN</t>
  </si>
  <si>
    <t>ULASAN GURU :</t>
  </si>
  <si>
    <t>…………………………………………………………………………</t>
  </si>
  <si>
    <t>GURU MATA PELAJARAN</t>
  </si>
  <si>
    <t>KESELURUHAN</t>
  </si>
  <si>
    <t>TP 1</t>
  </si>
  <si>
    <t>TP 2</t>
  </si>
  <si>
    <t xml:space="preserve"> TP 3</t>
  </si>
  <si>
    <t>TP 4</t>
  </si>
  <si>
    <t>TP  5</t>
  </si>
  <si>
    <t>TP 6</t>
  </si>
  <si>
    <t>BIL. MURID</t>
  </si>
  <si>
    <t>JUMLAH</t>
  </si>
  <si>
    <t>MURID</t>
  </si>
  <si>
    <t>AA</t>
  </si>
  <si>
    <t>ab</t>
  </si>
  <si>
    <t>AC</t>
  </si>
  <si>
    <t>GIMNASTIK 
ASAS
 (15%)</t>
  </si>
  <si>
    <t>PERGERAKAN BERIRAMA 
(15%)</t>
  </si>
  <si>
    <t>PERMAINAN MENGIKUT KATEGORI (20%)</t>
  </si>
  <si>
    <t>OLAHRAGA 
ASAS
 (15%)</t>
  </si>
  <si>
    <t>REKREASI DAN KESENGGANGAN (10%)</t>
  </si>
  <si>
    <t>BOLA 
SEPAK</t>
  </si>
  <si>
    <t>BOLA 
JARING</t>
  </si>
  <si>
    <t>BOLA 
TAMPAR</t>
  </si>
  <si>
    <t>BADMINTON</t>
  </si>
  <si>
    <t>PENDIDIKAN KESIHATAN</t>
  </si>
  <si>
    <t>PENDIDIKAN JASMANI</t>
  </si>
  <si>
    <t>KOMPONEN PENDIDIKAN JASMANI</t>
  </si>
  <si>
    <t>KOMPONEN PENDIDIKAN KESIHATAN</t>
  </si>
  <si>
    <t>PENDIDIKAN KESIHATAN REPRODUKTIF DAN SOSIAL (PEERS) 75 %</t>
  </si>
  <si>
    <t>PEMAKANAN 15%</t>
  </si>
  <si>
    <t>PERTOLONGAN CEMAS 10%</t>
  </si>
  <si>
    <t>GIMNASTIK ASAS</t>
  </si>
  <si>
    <t>PERGERAKAN BERIRAMA</t>
  </si>
  <si>
    <t>OLAHRAGA ASAS</t>
  </si>
  <si>
    <t>REKREASI DAN KESENGGANGAN</t>
  </si>
  <si>
    <t>KOMPONEN KECERGASAN</t>
  </si>
  <si>
    <t xml:space="preserve">TAHAP PENGUASAAN KESELURUHAN KOMPONEN PENDIDIKAN JASMANI </t>
  </si>
  <si>
    <t>TAHAP
 PENGUASAAN</t>
  </si>
  <si>
    <t xml:space="preserve">TAHAP PENGUASAAN KESELURUHAN KOMPONEN PENDIDIKAN KESIHATAN </t>
  </si>
  <si>
    <t>Murid mengetahui kepentingan dan boleh mengurus penjagaan diri, kesihatan dan keselamatan diri.</t>
  </si>
  <si>
    <t>Murid memahami kepentingan dan boleh mengurus penjagaan diri, kesihatan dan keselamatan diri.</t>
  </si>
  <si>
    <t>Murid berupaya menganalisis maklumat, produk dan perkhidmatan kesihatan bagi meningkatkan pengurusan penjagaan diri, kesihatan dan keselamatan diri.</t>
  </si>
  <si>
    <t>Murid berupaya menilai kecekapan psikososial yang bersesuaian dalam mengurus penjagaan diri, kesihatan dan keselamatan diri.</t>
  </si>
  <si>
    <t>Murid berupaya menyampaikan maklumat kesihatan kepada ahli keluarga, rakan sebaya dan masyarakat dalam mengurus penjagaan diri, kesihatan dan keselamatan diri ke arah meningkatkan literasi kesihatan, kesejahteraan hidup serta jangka hayat panjang dan berkualiti.</t>
  </si>
  <si>
    <t>Murid berupaya mengaplikasi kemahiran kecekapan psikososial dalam mengurus penjagaan diri, kesihatan dan keselamatan diri.</t>
  </si>
  <si>
    <t>XXXXX</t>
  </si>
  <si>
    <t>SEKOLAH MENENGAH KEBANGSAAN XXXXX</t>
  </si>
  <si>
    <t>DATA PERNYATAAN STANDARD PRESTASI PENDIDIKAN JASMANI DAN PENDIDIKAN KESIHATAN</t>
  </si>
  <si>
    <t>KOMPONEN KECERGASAN BERDASARKAN KESIHATAN</t>
  </si>
  <si>
    <t>GIMNASTIK 
ASAS</t>
  </si>
  <si>
    <t>OLAHRAGA 
ASAS</t>
  </si>
  <si>
    <t>BIDANG KEMAHIRAN (75%)</t>
  </si>
  <si>
    <t>BIDANG KECERGASAN (25%)</t>
  </si>
  <si>
    <t>MURID 25</t>
  </si>
  <si>
    <t>040506-02-5214</t>
  </si>
  <si>
    <t>XXXX</t>
  </si>
  <si>
    <t>MURID 26</t>
  </si>
  <si>
    <t>MURID 27</t>
  </si>
  <si>
    <t>MURID 28</t>
  </si>
  <si>
    <t>MURID 29</t>
  </si>
  <si>
    <t>MURID 30</t>
  </si>
  <si>
    <t>MURID 31</t>
  </si>
  <si>
    <t>MURID 32</t>
  </si>
  <si>
    <t>MURID 33</t>
  </si>
  <si>
    <t>MURID 34</t>
  </si>
  <si>
    <t>MURID 35</t>
  </si>
  <si>
    <t>MURID 36</t>
  </si>
  <si>
    <t>MURID 37</t>
  </si>
  <si>
    <t>MURID 38</t>
  </si>
  <si>
    <t>MURID 39</t>
  </si>
  <si>
    <t>MURID 40</t>
  </si>
  <si>
    <t>MURID 41</t>
  </si>
  <si>
    <t>MURID 42</t>
  </si>
  <si>
    <t>MURID 43</t>
  </si>
  <si>
    <t>MURID 44</t>
  </si>
  <si>
    <t>MURID 45</t>
  </si>
  <si>
    <t>MURID 46</t>
  </si>
  <si>
    <t>MURID 47</t>
  </si>
  <si>
    <t>MURID 48</t>
  </si>
  <si>
    <t>MURID 49</t>
  </si>
  <si>
    <t>MURID 50</t>
  </si>
  <si>
    <t>MURID 51</t>
  </si>
  <si>
    <t>MURID 52</t>
  </si>
  <si>
    <t>MURID 53</t>
  </si>
  <si>
    <t>MURID 54</t>
  </si>
  <si>
    <t>KATEGORI SERANGAN; RAGBI SENTUH</t>
  </si>
  <si>
    <t xml:space="preserve"> KATEGORI JARING; SEPAK TAKRAW</t>
  </si>
  <si>
    <t>KATEGORI SERANGAN; BOLA BALING</t>
  </si>
  <si>
    <t>KATEGORI MEMADANG; KRIKET</t>
  </si>
  <si>
    <t>Menyatakan maksud identiti seksual dan orientasi seksual.</t>
  </si>
  <si>
    <t>Menjelaskan dengan contoh kecelaruan identiti seksual dan kecelaruan orientasi seksual.</t>
  </si>
  <si>
    <t>Membezakan maksud identiti seksual dengan orientasi seksual.</t>
  </si>
  <si>
    <t>Merumuskan pandangan agama dan budaya masyarakat Malaysia terhadap kecelaruan identiti seksual dan kecelaruan orientasi seksual.</t>
  </si>
  <si>
    <t>Menulis secara kreatif cara untuk menangani kecelaruan identiti seksual dan orientasi seksual yang bertentangan dengan agama serta budaya dalam masyarakat.</t>
  </si>
  <si>
    <t>Menjelaskan jenis orientasi Seksual.</t>
  </si>
  <si>
    <t>1.1   KESIHATAN DIRI DAN REPRODUKTIF</t>
  </si>
  <si>
    <t>1.2  KESIHATAN DIRI DAN REPRODUKTIF</t>
  </si>
  <si>
    <t>KOMPONEN PENDIDIKAN JASMANI TINGKATAN 2</t>
  </si>
  <si>
    <t>3.1  PENGURUSAN MENTAL DAN EMOSI</t>
  </si>
  <si>
    <t>2.1  PENYALAHGUNAAN BAHAN</t>
  </si>
  <si>
    <t>4.1 KEKELUARGAAN</t>
  </si>
  <si>
    <t>5.1 PERHUBUNGAN</t>
  </si>
  <si>
    <t>6.1  PENYAKIT</t>
  </si>
  <si>
    <t>7.1 KESELAMATAN</t>
  </si>
  <si>
    <t>8.1 PEMAKANAN</t>
  </si>
  <si>
    <t>9.1 PERTOLONGAN CEMAS</t>
  </si>
  <si>
    <t>Menyatakan maksud kehormatan diri.</t>
  </si>
  <si>
    <t>Menjelaskan kepentingan menjaga kehormatan diri.</t>
  </si>
  <si>
    <t xml:space="preserve">Menjelaskan dengan contoh cara menjaga kehormatan diri dari aspek kebersihan, keselamatan dan kesihatan. </t>
  </si>
  <si>
    <t>Menganalisis langkah-langkah yang perlu diambil untuk menjaga kehormatan diri dari aspek kebersihan, keselamatan dan kesihatan.</t>
  </si>
  <si>
    <t>Merumuskan kesan sekiranya tidak menjaga kehormatan diri.</t>
  </si>
  <si>
    <t>Menghasilkan karya tentang kepentingan menjaga kehormatan diri secara kritis dan kreatif.</t>
  </si>
  <si>
    <t>Memberi contoh risiko penyalahgunaan bahan.</t>
  </si>
  <si>
    <t>Menghubungkaitkan risiko penyalahgunaan bahan dalam kehidupan harian.</t>
  </si>
  <si>
    <t>Mendemonstrasi kemahiran kecekapan psikososial dalam menangani penyalahgunaan bahan.</t>
  </si>
  <si>
    <t>Memilih tindakan yang sesuai untuk tidak melibatkan diri dalam penyalahgunaan bahan.</t>
  </si>
  <si>
    <t>Meramalkan risiko penyalahgunaan bahan kepada diri.</t>
  </si>
  <si>
    <t>Menjana idea cara mengelakkan diri daripada terlibat dalam penyalahgunaan bahan.</t>
  </si>
  <si>
    <r>
      <t>Menyenaraikan contoh situasi konflik dan situasi stres.</t>
    </r>
    <r>
      <rPr>
        <sz val="8"/>
        <color indexed="8"/>
        <rFont val="Arial"/>
        <family val="2"/>
      </rPr>
      <t xml:space="preserve"> </t>
    </r>
  </si>
  <si>
    <t xml:space="preserve">Menerangkan kesan konflik dan kesan stres. </t>
  </si>
  <si>
    <t>Menganalisis konflik dan stres yang mempengaruhi kesihatan diri dan keluarga dalam kehidupan harian.</t>
  </si>
  <si>
    <t>Meramalkan kesan sekiranya tidak mengurus konflik dan stres dalam kehidupan harian.</t>
  </si>
  <si>
    <t>Menjana idea yang boleh menangani konflik dan stres dalam kehidupan harian.</t>
  </si>
  <si>
    <t>Menjelaskan dengan contoh faedah mengurus konflik dan mengurus stres.</t>
  </si>
  <si>
    <t xml:space="preserve">Menyatakan maksud jurang generasi. </t>
  </si>
  <si>
    <t>Membincangkan cara merapatkan jurang generasi dalam keluarga.</t>
  </si>
  <si>
    <t>Menjelaskan dengan contoh kepentingan merapatkan jurang generasi.</t>
  </si>
  <si>
    <t>Membanding beza jurang generasi dalam keluarga.</t>
  </si>
  <si>
    <t>Mengesyorkan cara untuk merapatkan jurang generasi.</t>
  </si>
  <si>
    <t>Merancang dan menjalankan projek mini berkaitan cara merapatkan jurang generasi dalam keluarga.</t>
  </si>
  <si>
    <t>Memberi contoh nilai dalam perhubungan yang sihat.</t>
  </si>
  <si>
    <t>Menerangkan batas perhubungan yang sihat.</t>
  </si>
  <si>
    <t>Menjelaskan dengan contoh cara mengekalkan nilai dan batas perhubungan yang sihat.</t>
  </si>
  <si>
    <r>
      <t>Menganalisis cara mengekalkan nilai dan batas perhubungan yang sihat</t>
    </r>
    <r>
      <rPr>
        <sz val="8"/>
        <color indexed="8"/>
        <rFont val="Arial"/>
        <family val="2"/>
      </rPr>
      <t>.</t>
    </r>
  </si>
  <si>
    <r>
      <t xml:space="preserve">Merumuskan kebaikan mengamalkan </t>
    </r>
    <r>
      <rPr>
        <sz val="11"/>
        <color indexed="8"/>
        <rFont val="Arial"/>
        <family val="2"/>
      </rPr>
      <t>nilai dan batas perhubungan yang sihat</t>
    </r>
    <r>
      <rPr>
        <sz val="11"/>
        <color indexed="8"/>
        <rFont val="Arial"/>
        <family val="2"/>
      </rPr>
      <t xml:space="preserve"> dalam kehidupan harian.</t>
    </r>
  </si>
  <si>
    <t>Menjana idea cara menjalin perhubungan dan mengekalkan batas perhubungan yang sihat.</t>
  </si>
  <si>
    <t>Menjelaskan penyakit tidak berjangkit.</t>
  </si>
  <si>
    <t>Memberi contoh risiko penyakit tidak berjangkit.</t>
  </si>
  <si>
    <t>Menjelaskan dengan contoh cara mencegah penyakit tidak berjangkit.</t>
  </si>
  <si>
    <t>Memilih cara mengurus diri jika menghidap penyakit tidak berjangkit.</t>
  </si>
  <si>
    <t>Membuat kesimpulan tentang akibat jika tidak mengamalkan gaya hidup sihat kepada diri sendiri dan keluarga.</t>
  </si>
  <si>
    <t>Merancang dan menghasilkan pelan amalan gaya hidup sihat untuk mencegah penyakit tidak berjangkit secara kritis dan kreatif.</t>
  </si>
  <si>
    <t>Menjelaskan contoh gangguan seksual dan penderaan seksual.</t>
  </si>
  <si>
    <t xml:space="preserve">Menunjuk cara kemahiran berkata TIDAK kepada gangguan seksual dan penderaan seksual.  </t>
  </si>
  <si>
    <t>Menganalisis pelbagai gangguan seksual.</t>
  </si>
  <si>
    <t>Membahaskan cara menangani gangguan seksual dan penderaan seksual.</t>
  </si>
  <si>
    <t xml:space="preserve">Menyebarkan maklumat cara mengelak diri daripada gangguan seksual dan penderaan  seksual secara kritis dan kreatif. </t>
  </si>
  <si>
    <t>Menyatakan maksud gangguan seksual dan penderaan seksual.</t>
  </si>
  <si>
    <t>Menyatakan maksud keselamatan makanan dan kualiti makanan.</t>
  </si>
  <si>
    <t>Menerangkan cara mengekalkan keselamatan makanan dan kualiti makanan.</t>
  </si>
  <si>
    <t>Menjelaskan dengan contoh cara memilih makanan yang selamat dan berkualiti untuk mengelak keracunan dalam pemakanan harian.</t>
  </si>
  <si>
    <t>Menganalisis cara penyimpanan bagi mengekalkan keselamatan makanan dan kualiti makanan.</t>
  </si>
  <si>
    <t>Memberi pendapat tentang kepentingan pengambilan makanan berdasarkan keselamatan makanan dan kualiti makanan.</t>
  </si>
  <si>
    <t>Merancang dan menjalankan kempen berkaitan keselamatan makanan dan kualiti makanan.</t>
  </si>
  <si>
    <t>Menyatakan prinsip dan prosedur T.O.T.A.P.S.</t>
  </si>
  <si>
    <t>Menjelaskan setiap prinsip dan prosedur T.O.T.A.P.S.</t>
  </si>
  <si>
    <t>Menunjuk cara langkah- langkah prosedur T.O.T.A.P.S.</t>
  </si>
  <si>
    <t>Menjelaskan melalui contoh   situasi kecemasan yang sesuai untuk T.O.T.A.P.S.</t>
  </si>
  <si>
    <t>Membuat keputusan tindakan yang diambil semasa melakukan prosedur T.O.T.A.P.S.</t>
  </si>
  <si>
    <t>Menyebar luas maklumat tentang situasi kecemasan yang memerlukan prosedur T.O.T.A.P.S. secara kritis dan kreatif.</t>
  </si>
  <si>
    <t>KOMPONEN PENDIDIKAN KESIHATAN TINGKATAN 2</t>
  </si>
  <si>
    <t>PENDIDIKAN JASMANI DAN PENDIDIKAN KESIHATAN</t>
  </si>
  <si>
    <t>TINGKATAN 2 JAYA</t>
  </si>
  <si>
    <t xml:space="preserve">• Boleh meniru kemahiran hambur dengan tangan atau kaki, melakukan layangan dan putaran pelbagai bentuk badan. </t>
  </si>
  <si>
    <t xml:space="preserve">• Boleh melakukan dan menyatakan cara melombol dan layangan serta melakukan pergerakan tersebut. </t>
  </si>
  <si>
    <t xml:space="preserve">• Boleh mengingat semula dan mengaplikasikan daya lonjakan dan ketinggian lonjakan yang digunakan semasa melakukan hambur dan melombol. </t>
  </si>
  <si>
    <t xml:space="preserve">• Boleh menyatakan dan mengaplikasikan daya lonjakan dan ketinggian lonjakan semasa melakukan hambur dan melombol serta layangan dan putaran dengan lakuan yang betul. </t>
  </si>
  <si>
    <t xml:space="preserve">• Boleh mereka cipta rangkaian pergerakan yang melibatkan layangan dan putaran dalam hambur dan melombol. 
• Boleh melakukan persembahan rangkaian pergerakan yang telah direka cipta.
• Boleh menunjukkan keyakinan dan tanggungjawab kendiri semasa melakukan aktiviti fizikal. </t>
  </si>
  <si>
    <t>• Boleh membuat justifikasi berdasarkan persembahan rangkaian pergerakan yang telah direka cipta serta mencadangkan penambahbaikan rutin pergerakan tersebut.
• Boleh berkomunikasi dalam pelbagai cara semasa melakukan aktiviti fizikal.
• Boleh melakukan kemahiran dalam gimnastik sebagai aktiviti untuk meningkatkan  kecergasan fizikal.</t>
  </si>
  <si>
    <t xml:space="preserve">• Boleh meniru langkah tarian inang yang ditunjukkan mengikut  muzik yang didengar. </t>
  </si>
  <si>
    <t xml:space="preserve">• Boleh menyenarai pergerakan lokomotor, bukan lokomotor dan konsep pergerakan untuk mereka cipta rangkaian pergerakan kreatif. 
• Boleh menyatakan pergerakan lokomotor, bukan lokomotor dan konsep pergerakan yang digunakan semasa melakukan langkah tarian inang. </t>
  </si>
  <si>
    <t xml:space="preserve">• Boleh mereka cipta rangkaian pergerakan kreatif. 
• Boleh mengingat dan mengaplikasikan konsep pergerakan semasa melakukan langkah tarian inang dan konsep pergerakan mengikut muzik yang didengar.  </t>
  </si>
  <si>
    <t xml:space="preserve">• Boleh melakukan tarian inang dan pergerakan kreatif dengan lakuan yang betul dan seragam mengikut muzik yang didengar.  </t>
  </si>
  <si>
    <t xml:space="preserve">• Boleh merancang pergerakan tarian dengan mengimprovisasi langkah tarian inang dan pergerakan kreatif mengikut muzik yang didengar dan mempersembahkannya.
• Boleh berkomunikasi dalam pelbagai cara semasa melakukan aktiviti pergerakan berirama. </t>
  </si>
  <si>
    <t>• Boleh menilai prestasi persembahan kumpulan sendiri dan kumpulan lain serta mencadangkan penambahbaikan persembahan tersebut.
• Boleh membentuk kumpulan dan bekerjasama dalam kumpulan semasa melakukan aktiviti fizikal.
• Boleh mempraktikkan kemahiran pergerakan berirama sebagai aktiviti meningkatkan kecergasan fizikal.</t>
  </si>
  <si>
    <t xml:space="preserve">• Boleh melakukan kemahiran menghantar, menangkap, mengadang dan mengacah. </t>
  </si>
  <si>
    <t xml:space="preserve">• Boleh melakukan dan menyatakan penggunaan daya semasa menghantar bola pada pelbagai jarak dan kelajuan.
• Boleh melakukan dan menyatakan faktor yang mempengaruhi kemahiran menangkap bola.
• Boleh melakukan dan menyatakan tujuan kemahiran mengadang dan mengacah.
• Boleh melakukan dan menyatakan pelbagai jenis kemahiran menghantar, menangkap dan menjaring bola. </t>
  </si>
  <si>
    <t xml:space="preserve">• Boleh mengingat semula dan mengaplikasikan pengetahuan berkaitan penggunaan daya semasa menghantar bola pada pelbagai jarak dan kelajuan.
• Boleh mengingat semula dan mengaplikasikan pengetahuan berkaitan pelbagai jenis kemahiran menghantar, menangkap dan menjaring dalam situasi permainan.
• Boleh mengaplikasi kemahiran mengadang dan mengacah dalam situasi permainan. </t>
  </si>
  <si>
    <t xml:space="preserve">• Boleh mengaplikasikan pengetahuan berkaitan penggunaan daya semasa menghantar bola pada pelbagai jarak dan kelajuan dengan lakuan yang betul.
• Boleh mengaplikasikan kemahiran menghantar, menangkap menjaring, mengadang dan mengacah dengan lakuan yang betul dalam situasi permainan. </t>
  </si>
  <si>
    <t xml:space="preserve">• Boleh merancang dan mengenal pasti strategi semasa menyerang dan bertahan dengan menggunakan kemahiran bola baling dalam situasi permainan.
• Boleh berkomunikasi dan bekerjasama merancang strategi dalam melakukan serangan dan bertahan semasa bermain. </t>
  </si>
  <si>
    <t>• Boleh membuat justifikasi berdasarkan strategi melakukan serangan dan bertahan serta penambahbaikan untuk meningkatkan prestasi dalam kemahiran bola baling dalam situasi permainan.
• Boleh mengamalkan langkah-langkah keselamatan semasa melakukan aktiviti serta mengamalkan semangat kesukanan dan permainan bersih dalam permainan.</t>
  </si>
  <si>
    <t xml:space="preserve">• Boleh meniru dan melakukan kemahiran menghantar, menangkap bola, berlari, mengacah dan try.
• Boleh menyenaraikan bahagian-bahagian badan yang boleh disentuh dalam permainan ragbi sentuh. </t>
  </si>
  <si>
    <t xml:space="preserve">• Boleh melakukan kemahiran menghantar, menangkap bola, mengacah dan try dalam situasi permainan.
• Boleh menyatakan lakuan menghantar, menangkap bola dan try. </t>
  </si>
  <si>
    <t xml:space="preserve">• Boleh mengingat dan mengaplikasikan lakuan menghantar, menangkap bola, mengacah dan try dalam situasi permainan.
• Boleh menyatakan kesesuaian menggunakan kemahiran berlari dan mengacah dengan jarak dalam situasi permainan. </t>
  </si>
  <si>
    <t xml:space="preserve">• Boleh mengingat dan mengaplikasikan lakuan menghantar, menangkap bola, mengacah dan try dengan lakuan yang betul dalam situasi permainan.
• Boleh menerangkan perkaitan antara penggunaan daya semasa menghantar bola dengan jarak dan kelajuan hantaran. </t>
  </si>
  <si>
    <t xml:space="preserve">• Boleh merancang dan mengenal pasti strategi semasa menyerang dan bertahan dengan menggunakan kemahiran asas ragbi sentuh dalam situasi permainan.
• Boleh mengaplikasikan etika dalam sukan semasa bermain ragbi sentuh. </t>
  </si>
  <si>
    <t>• Boleh membuat justifikasi berdasarkan strategi menyerang dan bertahan serta penambahbaikan untuk meningkatkan prestasi dalam kemahiran ragbi sentuh dalam situasi permainan.
• Boleh berkomunikasi dan bekerjasama semasa membuat justifikasi terhadap strategi menyerang dan bertahan dalam kumpulan.
• Boleh bermain ragbi sentuh sebagai amalan gaya hidup sihat untuk meningkatkan kecergasan fizikal.</t>
  </si>
  <si>
    <t xml:space="preserve">• Boleh meniru dan melakukan kemahiran melakukan servis sepak sila dan servis kuda.
• Boleh meniru dan melakukan kemahiran menimang dalam permainan sepak takraw. </t>
  </si>
  <si>
    <t xml:space="preserve">• Boleh melakukan dan menyatakan tempat kontak bola semasa servis sepak sila dan servis kuda.
• Boleh melakukan dan menyatakan lakuan serap daya semasa menerima servis dengan menggunakan bahagian kaki, paha dan kepala.
• Boleh melakukan dan mengenal pasti kemahiran menyerang dan kemahiran bertahan yang sesuai dalam situasi permainan. </t>
  </si>
  <si>
    <t xml:space="preserve">• Boleh mengingat semula dan mengaplikasikan tempat kontak bola yang sesuai semasa servis sepak sila dan servis kuda.
• Boleh mengingat semula dan mengaplikasikan pengetahuan serap daya semasa menerima servis dengan menggunakan bahagian kaki, paha, atau kepala dalam situasi permainan.
• Boleh mengaplikasikan kemahiran menyerang dan kemahiran bertahan yang sesuai berdasarkan  situasi permainan. </t>
  </si>
  <si>
    <t xml:space="preserve">• Boleh mengaplikasikan pengetahuan tempat kontak bola yang sesuai semasa servis sepak sila dan servis kuda dengan lakuan yang betul.
• Boleh mengaplikasikan pengetahuan serap daya semasa menerima servis menggunakan bahagian kaki, paha, atau kepala dengan lakuan yang betul dalam situasi permainan.
• Boleh mengaplikasikan kemahiran menyerang dan kemahiran bertahan yang sesuai dengan lakuan yang betul berdasarkan  situasi permainan. </t>
  </si>
  <si>
    <t xml:space="preserve">• Boleh merancang dan mengenal pasti strategi semasa servis, menyerang dan bertahan dalam situasi permainan.
• Boleh berkomunikasi dalam pelbagai cara dan bekerjasama dalam merancang dan melaksanakan strategi semasa bermain. </t>
  </si>
  <si>
    <t>• Boleh menilai keberkesanan strategi servis, menyerang dan bertahan yang telah digunakan serta membuat penambahbaikan untuk meningkatkan penguasaan kemahiran dalam situasi permainan.
• Boleh mengaplikasikan etika dalam sukan semasa bermain sepak takraw.
• Boleh bermain sepak takraw sebagai amalan gaya hidup sihat untuk meningkatkan kecergasan fizikal.</t>
  </si>
  <si>
    <t>• Boleh memukul bola, dan menahan bola dalam situasi permainan.
• Boleh membaling, menangkap bola dan boling dalam situasi permainan.
• Boleh mengenal pasti lakuan membaling dan menangkap bola yang sesuai dalam situasi permainan.</t>
  </si>
  <si>
    <t>• Boleh melakukan kemahiran larian antara wiket, menjaga wiket, memukul dan menahan bola dalam permainan kriket.
• Boleh menerangkan serapan daya semasa melakukan kemahiran menahan bola.
• Boleh menyatakan posisi yang sesuai menjaga wiket dan kepentingan kelajuan semasa berlari antara wiket.</t>
  </si>
  <si>
    <t>• Boleh mengaplikasikan konsep pemindahan daya semasa memukul dan menahan bola dalam situasi permainan.
• Boleh mengaplikasikan ketinggian sudut pelepasan bola semasa boling dalam situasi permainan.</t>
  </si>
  <si>
    <t>• Boleh mengaplikasikan pengetahuan berkaitan pemindahan daya, ketinggian sudut pelepasan bola, kelajuan larian antara wiket dan serapan daya semasa melakukan kemahiran asas kriket dengan laluan yang betul dalam situasi permainan.</t>
  </si>
  <si>
    <t xml:space="preserve">• Boleh merancang strategi untuk memukul bagi mendapatkan larian dan strategi membaling bagi menghalang pemukul mendapatkan larian dalam situasi permainan.
• Boleh bermain permainan kecil kriket dengan mengaplikasikan strategi yang telah dirancang dengan lakuan yang betul.
• Boleh mematuhi dan mengamalkan elemen pengurusan dan keselamatan semasa bermain permainan kriket. </t>
  </si>
  <si>
    <t>• Boleh menilai keberkesanan strategi untuk mendapatkan larian dan menghalang pasukan lawan mendapat larian serta penambahbaikan untuk meningkatkan penguasaan kemahiran kriket dalam situasi permainan.
• Boleh berkomunikasi dalam pelbagai cara semasa mendapatkan pandangan ahli kumpulan terhadap keberkesanan strategi kumpulan.
• Boleh bermain kriket sebagai amalan gaya hidup sihat untuk meningkatkan kecergasan fizikal.</t>
  </si>
  <si>
    <t>• Boleh meniru perlakuan lumba jalan kaki, lompat jauh dan rejam lembing.</t>
  </si>
  <si>
    <t>• Boleh melakukan dan menyatakan lakuan yang boleh membatalkan peserta lumba jalan kaki.
• Boleh melakukan dan menerangkan kesan rotasi pinggul terhadap jarak langkah semasa lumba jalan kaki. 
• Boleh melakukan dan menerangkan perkaitan antara kelajuan larian landas dengan jarak lompatan semasa lompat jauh. 
• Boleh melakukan dan menerangkan kesan daya menapak ketika lonjakan terhadap sudut lonjakan semasa lompat jauh.
• Boleh melakukan dan menyatakan kesan kelajuan dan sudut pelepasan lembing terhadap jarak rejaman.</t>
  </si>
  <si>
    <t>• Boleh mengenal pasti lakuan yang boleh membatalkan peserta lumba jalan kaki.
• Boleh mengaplikasikan rotasi pinggul untuk menghasilkan jarak langkah yang lebih panjang semasa lumba jalan kaki. 
• Boleh mengaplikasikan kelajuan larian landas untuk mencapai jarak lompatan yang lebih jauh semasa lompat jauh. 
• Boleh mengaplikasikan daya menapak yang sesuai ketika lonjakan untuk menghasilkan sudut lonjakan optimum semasa lompat jauh.
• Boleh mengaplikasikan kelajuan dan sudut pelepasan optimum untuk mencapai jarak rejaman yang lebih jauh.</t>
  </si>
  <si>
    <t xml:space="preserve">• Boleh menerangkan dan mengaplikasikan rotasi pinggul untuk menghasilkan jarak langkah yang lebih panjang semasa lumba jalan kaki dengan lakuan yang betul. 
• Boleh menerangkan dan mengaplikasikan kelajuan larian landas untuk mencapai jarak lompatan yang lebih jauh semasa lompat jauh dengan lakuan yang betul. 
• Boleh menerangkan dan mengaplikasikan daya menapak yang sesuai ketika lonjakan untuk menghasilkan sudut lonjakan optimum semasa lompat jauh dengan lakuan yang betul.
• Boleh menerangkan dan mengaplikasikan kelajuan dan sudut pelepasan optimum untuk mencapai jarak rejaman yang lebih jauh dengan lakuan yang betul. </t>
  </si>
  <si>
    <t xml:space="preserve">• Boleh merancang kelajuan larian landas untuk meningkatkan jarak lompatan secara tekal semasa lompat jauh. 
• Boleh merancang kelajuan dan sudut pelepasan optimum untuk meningkatkan jarak rejaman secara tekal.
• Boleh menunjukkan keyakinan dan tanggungjawab kendiri semasa melakukan aktiviti olahraga asas. </t>
  </si>
  <si>
    <t>• Boleh membuat penambahbaikan ke atas kelajuan lari landas semasa lompat jauh dan meningkatkan jarak rejaman. 
• Boleh menunjukkan keyakinan dan tanggungjawab kendiri semasa melakukan aktiviti kemahiran olahraga asas.
• Boleh melakukan aktiviti kemahiran olahraga asas sebagai aktiviti meningkatkan kecergasan fizikal.</t>
  </si>
  <si>
    <t xml:space="preserve">• Boleh membuat simpulan dan ikatan berdasarkan tunjukcara atau pelbagai media.
• Boleh mengenal pasti peralatan yang boleh digunakan untuk membuat gajet.
• Boleh menyatakan peraturan bermain permainan tradisional Jengkek Ligan dan Bola Tuju Kaki. </t>
  </si>
  <si>
    <t>• Boleh membuat pelbagai simpulan dan ikatan yang sesuai untuk mendirikan khemah dan gajet.
• Boleh mengetahui cara bermain permainan tradisional Jengkek Ligan dan Bola Tuju Kaki serta bermain dalam kumpulan kecil.</t>
  </si>
  <si>
    <t>• Boleh mengaplikasikan pengetahuan berkaitan simpulan dan ikatan untuk mendiri khemah dan gajet.
• Boleh bermain permainan tradisional Jengkek Ligan dan Bola Tuju Kaki dalam kumpulan kecil dengan mengikut peraturan permainan.</t>
  </si>
  <si>
    <t xml:space="preserve">• Boleh mengaplikasikan kemahiran simpulan dan ikatan yang betul untuk membina khemah dan gajet.
• Boleh mengaplikasikan strategi untuk menang dalam permainan Jengkek Ligan dan Bola Tuju Kaki mengikut peraturan yang dibenarkan. </t>
  </si>
  <si>
    <t xml:space="preserve">• Boleh mereka cipta khemah dengan menggunakan bahan yang terdapat di persekitaran atau kitar semula dan menggunakan simpulan dan ikatan yang sesuai.
• Boleh membina pelbagai gajet yang sesuai untuk perkhemahan.
• Boleh mereka cipta permainan baharu berdasarkan kemahiran yang terdapat dalam permainan tradisional Jengkek Ligan dan Bola Tuju Kaki.
• Boleh menunjukkan tanggungjawab kendiri semasa melakukan aktiviti rekreasi dan kesenggangan. </t>
  </si>
  <si>
    <t>• Boleh membuat refleksi dan penambahbaikan terhadap gajet dan khemah yang telah direka cipta.
• Boleh membuat refleksi dan penambahbaikan terhadap permainan yang telah direka.
• Boleh berkomunikasi dalam pelbagai cara semasa melakukan aktiviti rekreasi dan kesenggangan.
• Boleh menggunakan kemahiran rekreasi dan kesenggangan sebagai aktiviti meningkatkan kecergasan fizikal.</t>
  </si>
  <si>
    <t>• Boleh mengira kadar nadi rehat dan kadar nadi maksimum diri sendiri.
• Boleh melakukan aktiviti yang meningkatkan kapasiti aerobik, kelenturan melalui regangan PNF dan daya tahan otot.
• Boleh mengenal pasti otot trisep, abdominal dan gastroknemius pada badan sendiri.</t>
  </si>
  <si>
    <t>• Boleh melakukan senaman meningkatkan kapasiti aerobik dan boleh menyatakan maksud kadar nadi maksimum, kadar nadi rehat dan peratus intensiti dalam  rumus Karvonen.
• Boleh melakukan dan boleh menyatakan kekerapan dan jangka masa yang sesuai untuk senaman PNF.
• Boleh melakukan senaman untuk meningkatkan daya tahan otot dan menjelaskan kepentingan daya tahan otot dalam kehidupan seharian.
• Boleh menanda titik cubitan pada otot trisep, abdominal dan gastroknemius untuk mengukur peratus lemak badan.</t>
  </si>
  <si>
    <t xml:space="preserve">• Boleh melakukan senaman kapasiti aerobik, regangan PNF dan daya tahan otot berdasarkan prinsip FITT.
• Boleh menghitung kadar nadi latihan pada intensiti 65% dan 85% berdasarkan rumus Karvonan.
• Boleh menghitung peratus lemak badan berdasarkan 3 titik cubitan.
• Boleh mengukur tahap kecergasan fizikal menggunakan ujian SEGAK. </t>
  </si>
  <si>
    <t xml:space="preserve">• Boleh melakukan senaman kapasiti aerobik dan mengira kadar nadi latihan diri sendiri dengan menggunakan rumus Karvonen.
• Boleh melakukan senaman daya tahan otot antara 30 – 60 saat.
• Boleh membandingkan peratus lemak badan sendiri dengan Jadual Peratus Lemak Badan.
• Boleh melakukan ujian SEGAK dengan lakuan yang betul mengikut prosedur. </t>
  </si>
  <si>
    <t xml:space="preserve">• Boleh merancang senaman kapasiti aerobik, kelenturan dan daya tahan otot berdasarkan prinsip FITT untuk diri sendiri.
• Boleh membandingkan skor ujian SEGAK bagi diri sendiri dengan keputusan keseluruhan SEGAK untuk mendapatkan status kecergasan.
• Boleh menunjukkan keyakinan dan tanggungjawab kendiri semasa melakukan aktiviti kecergasan fizikal. </t>
  </si>
  <si>
    <t>• Boleh membuat refleksi dan justifikasi berdasarkan aktiviti kecergasan fizikal yang telah dirancang dan membuat penambahbaikan.
• Boleh merancang dan melakukan tindakan susulan berdasarkan keputusan SEGAK.
• Boleh mematuhi dan mengamalkan elemen pengurusan dan keselamatan.</t>
  </si>
  <si>
    <t>• Boleh melakukan kemahiran asas gimnastik yang melibatkan menghambur dengan kaki ke atas peti lombol.
• Boleh meniru langkah dalam pergerakan kreatif dan tarian inang yang ditunjukkan mengikut muzik.
• Boleh melakukan kemahiran asas permainan bola baling bola jaring, ragbi sentuh, sepak takraw, kriket, olahraga asas, aktiviti membina khemah dan gajet dan permainan tradisonal Jengkek Ligan dan Bola Tuju Kaki.</t>
  </si>
  <si>
    <r>
      <rPr>
        <sz val="11"/>
        <color indexed="8"/>
        <rFont val="Arial"/>
        <family val="2"/>
      </rPr>
      <t>• Boleh membuat refleksi berdasarkan persembahan yang dirancang dalam gimnastik asas dan pergerakan berirama dan mencadangkan penambahbaikan.</t>
    </r>
    <r>
      <rPr>
        <sz val="11"/>
        <color indexed="60"/>
        <rFont val="Arial"/>
        <family val="2"/>
      </rPr>
      <t xml:space="preserve">
• </t>
    </r>
    <r>
      <rPr>
        <sz val="11"/>
        <color indexed="8"/>
        <rFont val="Arial"/>
        <family val="2"/>
      </rPr>
      <t>Boleh membuat refleksi terhadap strategi dalam permainan bola baling, bola jaring, ragbi sentuh, sepak takraw, olahraga asas, Jengkek Ligan dan Bola Tuju Kaki.
• Boleh membuat refleksi terhadap gajet dan khemah yang telah direkacipta.
• Boleh melakukan kemahiran-kemahiran dalam permainan bola baling bola jaring, ragbi sentuh, sepak takraw, kriket, olahraga asas, aktiviti membina khemah dan gajet dan permainan tradisonal sebagai aktiviti meningkatkan kecergasan fizikal secara berkala.</t>
    </r>
    <r>
      <rPr>
        <sz val="11"/>
        <color indexed="60"/>
        <rFont val="Arial"/>
        <family val="2"/>
      </rPr>
      <t xml:space="preserve">
• </t>
    </r>
    <r>
      <rPr>
        <sz val="11"/>
        <color indexed="8"/>
        <rFont val="Arial"/>
        <family val="2"/>
      </rPr>
      <t>Boleh melakukan aktiviti meningkatkan kecergasan fizikal berdasarkan kesihatan yang dirancang bagi diri sendiri secara berkala.
• Boleh melakukan aktiviti secara individu dan berkumpulan dengan berkeyakinan dan mempunyai tanggungjawab kendiri.</t>
    </r>
  </si>
  <si>
    <t>BOLA BALING</t>
  </si>
  <si>
    <t>RAGBI SENTUH</t>
  </si>
  <si>
    <t>SEPAK TAKRAW</t>
  </si>
  <si>
    <t>KRIKET</t>
  </si>
  <si>
    <t xml:space="preserve">PERGERAKAN BERIRAMA </t>
  </si>
  <si>
    <t>PERMAINAN MENGIKUT KATEGORI</t>
  </si>
  <si>
    <t xml:space="preserve">REKREASI DAN KESENGGANGAN </t>
  </si>
  <si>
    <t xml:space="preserve">KOMPONEN KECERGASAN </t>
  </si>
  <si>
    <t>EN. AMIRUL AISAR BIN IMAN</t>
  </si>
  <si>
    <t>S.K. 1.1  
KESIHATAN DIRI DAN 
REPRODUKTIF</t>
  </si>
  <si>
    <t>S.K. 1.2    
KESIHATAN DIRI DAN 
REPRODUKTIF</t>
  </si>
  <si>
    <t>S.K. 2.1
PENYALAHGUNAAN BAHAN</t>
  </si>
  <si>
    <t>S.K. 3.1
PENGURUSAN MENTAL DAN EMOSI</t>
  </si>
  <si>
    <t>S.K. 4.1
KEKELUARGAAN</t>
  </si>
  <si>
    <t>S.K. 5.1
PERHUBUNGAN</t>
  </si>
  <si>
    <t>S.K. 6.1
PENYAKIT</t>
  </si>
  <si>
    <t>S.K. 7.1
KESELAMATAN</t>
  </si>
  <si>
    <t>S.K. 9.1 
PERTOLONGAN CEMAS</t>
  </si>
  <si>
    <t>S.K. 8.1
PEMAKANAN</t>
  </si>
  <si>
    <t>• Boleh menerangkan konsep pergerakan yang digunakan semasa melakukan pergerakan kreatif dan tarian inang.
• Boleh menerangkan prinsip mekanik dan mekanik lakuan yang terlibat semasa melakukan kemahiran asas gimnastik, kemahiran asas permainan bola baling bola jaring, ragbi sentuh, sepak takraw, kriket, lumba jalan kaki, lompat jauh dan merejam lembing.
• Boleh menerangkan kaedah pengiraan Kadar Nadi Latihan, prinsip FITT, dan cara mengukur peratus lemak badan.</t>
  </si>
  <si>
    <t xml:space="preserve">• Boleh mengaplikasikan konsep pergerakan semasa melakukan pergerakan kreatif dan tarian inang.
• Boleh mengaplikasikan pengetahuan berkaitan prinsip mekanik dan konsep pergerakan yang dikenal pasti semasa melakukan kemahiran asas permainan bola baling bola jaring, ragbi sentuh, sepak takraw, kriket, olahraga asas,  permainan tradisonal Jengkek Ligan dan Bola Tuju Kaki.
• Boleh mengaplikasi pengetahuan berkaitan prinsip FITT semasa melakukan aktiviti meningkatkan kecergasan fizikal.
• Boleh mengaplikasikan pengetahuan berkaitan pengukuran kecergasan fizikal untuk mengukur lipatan kulit dan ujian SEGAK. </t>
  </si>
  <si>
    <t>• Boleh melakukan pergerakan kreatif dan tarian inang.dengan langkah yang betul dan tekal mengikut muzik yang didengar.
• Boleh melakukan kemahiran asas gimnastik di atas trampolin, kemahiran asas permainan bola baling, bola jaring, ragbi sentuh, sepak takraw, kriket, lumba jalan kaki, lompat jauh dan rejam lembing dengan lakuan yang betul berdasarkan aplikasi prinsip mekanik dan konsep pergerakan yang dikenal pasti.
• Boleh mengaplikasi strategi untuk menang dalam permainan tradisional dan menggunakan simpulan dan ikatan yang sesuai untuk membina gajet.
• Boleh mengaplikasi pelbagai teknik bergerak aktiviti Jengkek Ligan dan Bola Tuju Kaki.
• Boleh melakukan aktiviti meningkatkan kecergasan fizikal berdasarkan kesihatan dengan lakuan yang betul berdasarkan prinsip FITT.
• Boleh melakukan ujian SEGAK dan Ujian Lipatan kulit dengan lakuan yang betul dan mengikut prosedur.</t>
  </si>
  <si>
    <t>• Boleh merancang dan mengimprovisasi langkah tarian inang., dan membuat persembahan dalam kumpulan kecil.
• Boleh mereka cipta rangkaian pergerakan melibatkan kemahiran hambur dan melombol  dalam kumpulan kecil.
• Boleh mereka cipta khemah dan pelbagai gajet menggunakan bahan kitar semula dan bahan terpakai di persekitaran.
• Boleh merancang strategi menyerang dan bertahan serta mengaplikasikan strategi tersebut dalam kemahiran asas permainan bola baling bola jaring, ragbi sentuh, sepak takraw dan kriket  dalam kumpulan kecil.
• Boleh merancang strategi untuk meningkatkan kelajuan dalam lumba jalan kaki, jarak lompat jauh dan jarak rejam lembing.
• Boleh merancang aktiviti meningkatkan kecergasan fizikal berdasarkan kesihatan dengan mengaplikasikan konsep FITT bagi diri sendiri.</t>
  </si>
  <si>
    <t xml:space="preserve">
S.K. 1.2   
KESIHATAN DIRI DAN REPRODUKTIF</t>
  </si>
  <si>
    <t xml:space="preserve">
S.K. 2.1
PENYALAHGUNAAN BAHAN
</t>
  </si>
  <si>
    <t xml:space="preserve">
S.K. 3.1
PENGURUSAN MENTAL DAN EMOSI</t>
  </si>
  <si>
    <t xml:space="preserve">
S.K. 4.1
KEKELUARGAAN</t>
  </si>
  <si>
    <t xml:space="preserve">
S.K. 5.1
PERHUBUNGAN</t>
  </si>
  <si>
    <t xml:space="preserve">
S.K. 6.1
PENYAKIT</t>
  </si>
  <si>
    <t xml:space="preserve">
S.K. 7.1
KESELAMATAN</t>
  </si>
  <si>
    <t xml:space="preserve">
S.K. 8.1
PEMAKANAN</t>
  </si>
  <si>
    <t xml:space="preserve">
S.K. 9.1
PERTOLONGAN CEMAS</t>
  </si>
  <si>
    <t xml:space="preserve">
S.K. 1.1 
KESIHATAN DIRI DAN REPRODUKTIF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</si>
</sst>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0\)"/>
    <numFmt numFmtId="171" formatCode="\$#,##0_);[Red]\(\$#,##0\)"/>
    <numFmt numFmtId="172" formatCode="\$#,##0.00_);\(\$#,##0.00\)"/>
    <numFmt numFmtId="173" formatCode="\$#,##0.00_);[Red]\(\$#,##0.00\)"/>
    <numFmt numFmtId="174" formatCode="_ * #,##0_ ;_ * \-#,##0_ ;_ * &quot;-&quot;_ ;_ @_ "/>
    <numFmt numFmtId="175" formatCode="_ * #,##0.00_ ;_ * \-#,##0.00_ ;_ * &quot;-&quot;??_ ;_ @_ "/>
    <numFmt numFmtId="176" formatCode="000000\-00\-0000"/>
  </numFmts>
  <fonts count="80">
    <font>
      <sz val="11"/>
      <color indexed="8"/>
      <name val="Calibri"/>
      <family val="0"/>
    </font>
    <font>
      <sz val="12"/>
      <name val="Times New Roman"/>
      <family val="0"/>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val="single"/>
      <sz val="11"/>
      <color indexed="9"/>
      <name val="Arial Narrow"/>
      <family val="2"/>
    </font>
    <font>
      <b/>
      <sz val="12"/>
      <color indexed="18"/>
      <name val="Arial Narrow"/>
      <family val="2"/>
    </font>
    <font>
      <b/>
      <sz val="11"/>
      <color indexed="10"/>
      <name val="Aharoni"/>
      <family val="0"/>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sz val="10"/>
      <color indexed="8"/>
      <name val="宋体"/>
      <family val="0"/>
    </font>
    <font>
      <sz val="12"/>
      <color indexed="8"/>
      <name val="宋体"/>
      <family val="0"/>
    </font>
    <font>
      <b/>
      <sz val="12"/>
      <name val="Arial"/>
      <family val="2"/>
    </font>
    <font>
      <b/>
      <sz val="14"/>
      <color indexed="8"/>
      <name val="Arial"/>
      <family val="2"/>
    </font>
    <font>
      <sz val="11"/>
      <color indexed="60"/>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Arial Narrow"/>
      <family val="2"/>
    </font>
    <font>
      <sz val="8"/>
      <name val="Tahoma"/>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Narrow"/>
      <family val="2"/>
    </font>
    <font>
      <b/>
      <sz val="12"/>
      <color theme="1"/>
      <name val="Arial Narrow"/>
      <family val="2"/>
    </font>
    <font>
      <sz val="11"/>
      <color theme="5" tint="-0.24997000396251678"/>
      <name val="Arial"/>
      <family val="2"/>
    </font>
    <font>
      <sz val="11"/>
      <color rgb="FF000000"/>
      <name val="Arial"/>
      <family val="2"/>
    </font>
    <font>
      <b/>
      <sz val="16"/>
      <color theme="0"/>
      <name val="Arial Narrow"/>
      <family val="2"/>
    </font>
    <font>
      <b/>
      <sz val="12"/>
      <color theme="0"/>
      <name val="Arial Narrow"/>
      <family val="2"/>
    </font>
    <font>
      <sz val="12"/>
      <color theme="0"/>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theme="9" tint="-0.24997000396251678"/>
        <bgColor indexed="64"/>
      </patternFill>
    </fill>
    <fill>
      <patternFill patternType="solid">
        <fgColor theme="0"/>
        <bgColor indexed="64"/>
      </patternFill>
    </fill>
    <fill>
      <patternFill patternType="solid">
        <fgColor rgb="FF99CCFF"/>
        <bgColor indexed="64"/>
      </patternFill>
    </fill>
    <fill>
      <patternFill patternType="solid">
        <fgColor theme="3" tint="-0.24997000396251678"/>
        <bgColor indexed="64"/>
      </patternFill>
    </fill>
    <fill>
      <patternFill patternType="solid">
        <fgColor theme="4" tint="-0.4999699890613556"/>
        <bgColor indexed="64"/>
      </patternFill>
    </fill>
    <fill>
      <patternFill patternType="solid">
        <fgColor theme="3" tint="-0.4999699890613556"/>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right/>
      <top style="thin">
        <color indexed="8"/>
      </top>
      <bottom/>
    </border>
    <border>
      <left/>
      <right/>
      <top/>
      <bottom style="thin">
        <color indexed="8"/>
      </bottom>
    </border>
    <border>
      <left style="thin">
        <color indexed="8"/>
      </left>
      <right/>
      <top/>
      <bottom style="thin"/>
    </border>
    <border>
      <left/>
      <right style="thin">
        <color indexed="8"/>
      </right>
      <top/>
      <bottom style="thin"/>
    </border>
    <border>
      <left style="thin">
        <color indexed="8"/>
      </left>
      <right style="thin">
        <color indexed="8"/>
      </right>
      <top/>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color indexed="63"/>
      </right>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color indexed="8"/>
      </bottom>
    </border>
    <border>
      <left>
        <color indexed="63"/>
      </left>
      <right style="thin">
        <color indexed="8"/>
      </right>
      <top style="thin"/>
      <bottom>
        <color indexed="63"/>
      </bottom>
    </border>
    <border>
      <left style="thin"/>
      <right>
        <color indexed="63"/>
      </right>
      <top>
        <color indexed="63"/>
      </top>
      <bottom style="thin">
        <color indexed="8"/>
      </bottom>
    </border>
    <border>
      <left style="thin">
        <color indexed="8"/>
      </left>
      <right>
        <color indexed="63"/>
      </right>
      <top style="thin"/>
      <bottom>
        <color indexed="63"/>
      </bottom>
    </border>
    <border>
      <left style="thin">
        <color indexed="8"/>
      </left>
      <right style="thin">
        <color indexed="8"/>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5" fontId="1" fillId="0" borderId="0" applyFont="0" applyFill="0" applyBorder="0" applyAlignment="0" applyProtection="0"/>
    <xf numFmtId="17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55">
    <xf numFmtId="0" fontId="0" fillId="0" borderId="0" xfId="0" applyAlignment="1">
      <alignment/>
    </xf>
    <xf numFmtId="0" fontId="2" fillId="0" borderId="0" xfId="0" applyFont="1" applyAlignment="1">
      <alignment/>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xf>
    <xf numFmtId="0" fontId="7" fillId="33" borderId="0" xfId="0" applyFont="1" applyFill="1" applyBorder="1" applyAlignment="1">
      <alignment horizontal="left"/>
    </xf>
    <xf numFmtId="0" fontId="6" fillId="33" borderId="0" xfId="0" applyFont="1" applyFill="1" applyBorder="1" applyAlignment="1">
      <alignment/>
    </xf>
    <xf numFmtId="0" fontId="6" fillId="33" borderId="0" xfId="0" applyFont="1" applyFill="1" applyBorder="1" applyAlignment="1">
      <alignment horizontal="center"/>
    </xf>
    <xf numFmtId="0" fontId="2" fillId="33" borderId="0" xfId="0" applyFont="1" applyFill="1" applyAlignment="1">
      <alignment/>
    </xf>
    <xf numFmtId="0" fontId="8" fillId="34" borderId="10" xfId="0" applyFont="1" applyFill="1" applyBorder="1" applyAlignment="1">
      <alignment horizontal="center"/>
    </xf>
    <xf numFmtId="0" fontId="9" fillId="34" borderId="10" xfId="0" applyFont="1" applyFill="1" applyBorder="1" applyAlignment="1">
      <alignment horizontal="center" vertical="center"/>
    </xf>
    <xf numFmtId="0" fontId="2" fillId="35" borderId="10" xfId="0" applyFont="1" applyFill="1" applyBorder="1" applyAlignment="1">
      <alignment horizontal="center"/>
    </xf>
    <xf numFmtId="0" fontId="10"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xf>
    <xf numFmtId="0" fontId="2" fillId="36" borderId="10" xfId="0" applyFont="1" applyFill="1" applyBorder="1" applyAlignment="1">
      <alignment horizontal="center"/>
    </xf>
    <xf numFmtId="0" fontId="12" fillId="35" borderId="10" xfId="0" applyFont="1" applyFill="1" applyBorder="1" applyAlignment="1">
      <alignment horizontal="center"/>
    </xf>
    <xf numFmtId="0" fontId="6" fillId="33" borderId="0" xfId="0" applyFont="1" applyFill="1" applyBorder="1" applyAlignment="1">
      <alignment horizontal="center" vertical="center" wrapText="1"/>
    </xf>
    <xf numFmtId="0" fontId="9" fillId="33" borderId="0" xfId="0" applyFont="1" applyFill="1" applyBorder="1" applyAlignment="1">
      <alignment/>
    </xf>
    <xf numFmtId="0" fontId="2" fillId="33" borderId="0" xfId="0" applyFont="1" applyFill="1" applyAlignment="1">
      <alignment horizontal="center"/>
    </xf>
    <xf numFmtId="0" fontId="10" fillId="33" borderId="0" xfId="0" applyFont="1" applyFill="1" applyBorder="1" applyAlignment="1">
      <alignment vertical="center" wrapText="1"/>
    </xf>
    <xf numFmtId="0" fontId="5" fillId="33" borderId="0" xfId="0" applyFont="1" applyFill="1" applyBorder="1" applyAlignment="1">
      <alignment horizontal="center" vertical="center"/>
    </xf>
    <xf numFmtId="0" fontId="6" fillId="0" borderId="0" xfId="0" applyFont="1" applyAlignment="1">
      <alignment/>
    </xf>
    <xf numFmtId="0" fontId="2" fillId="37" borderId="0" xfId="0" applyFont="1" applyFill="1" applyAlignment="1">
      <alignment horizontal="center"/>
    </xf>
    <xf numFmtId="0" fontId="2" fillId="37" borderId="0" xfId="0" applyFont="1" applyFill="1" applyAlignment="1">
      <alignment/>
    </xf>
    <xf numFmtId="0" fontId="13" fillId="33" borderId="0" xfId="0" applyFont="1" applyFill="1" applyBorder="1" applyAlignment="1">
      <alignment/>
    </xf>
    <xf numFmtId="0" fontId="11" fillId="33" borderId="0" xfId="0" applyFont="1" applyFill="1" applyBorder="1" applyAlignment="1">
      <alignment/>
    </xf>
    <xf numFmtId="0" fontId="9" fillId="33" borderId="0" xfId="0" applyFont="1" applyFill="1" applyBorder="1" applyAlignment="1">
      <alignment horizontal="center"/>
    </xf>
    <xf numFmtId="0" fontId="8" fillId="33" borderId="0" xfId="0" applyFont="1" applyFill="1" applyBorder="1" applyAlignment="1">
      <alignment horizontal="center"/>
    </xf>
    <xf numFmtId="0" fontId="9" fillId="33" borderId="0" xfId="0" applyFont="1" applyFill="1" applyBorder="1" applyAlignment="1">
      <alignment horizontal="center" vertical="center"/>
    </xf>
    <xf numFmtId="0" fontId="14" fillId="38" borderId="0" xfId="0" applyFont="1" applyFill="1" applyBorder="1" applyAlignment="1">
      <alignment horizontal="left"/>
    </xf>
    <xf numFmtId="0" fontId="9" fillId="38" borderId="0" xfId="0" applyFont="1" applyFill="1" applyBorder="1" applyAlignment="1">
      <alignment/>
    </xf>
    <xf numFmtId="0" fontId="6" fillId="38" borderId="0" xfId="0" applyFont="1" applyFill="1" applyBorder="1" applyAlignment="1">
      <alignment horizontal="center"/>
    </xf>
    <xf numFmtId="0" fontId="2" fillId="33" borderId="0" xfId="0" applyFont="1" applyFill="1" applyBorder="1" applyAlignment="1">
      <alignment horizontal="center"/>
    </xf>
    <xf numFmtId="0" fontId="12" fillId="33"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36" borderId="0" xfId="0" applyFont="1" applyFill="1" applyBorder="1" applyAlignment="1">
      <alignment horizontal="left" vertical="center" indent="1"/>
    </xf>
    <xf numFmtId="0" fontId="16" fillId="36" borderId="0" xfId="0" applyFont="1" applyFill="1" applyBorder="1" applyAlignment="1">
      <alignment horizontal="left" vertical="center" wrapText="1" indent="1"/>
    </xf>
    <xf numFmtId="0" fontId="15" fillId="35" borderId="0" xfId="0" applyFont="1" applyFill="1" applyAlignment="1">
      <alignment vertical="center"/>
    </xf>
    <xf numFmtId="0" fontId="15" fillId="35" borderId="0" xfId="0" applyFont="1" applyFill="1" applyAlignment="1">
      <alignment horizontal="left" vertical="center" wrapText="1" indent="1"/>
    </xf>
    <xf numFmtId="0" fontId="17" fillId="37" borderId="11" xfId="0" applyFont="1" applyFill="1" applyBorder="1" applyAlignment="1">
      <alignment horizontal="center" vertical="center" wrapText="1"/>
    </xf>
    <xf numFmtId="0" fontId="17" fillId="37" borderId="11" xfId="0" applyFont="1" applyFill="1" applyBorder="1" applyAlignment="1">
      <alignment horizontal="left" vertical="center" wrapText="1" indent="1"/>
    </xf>
    <xf numFmtId="0" fontId="15" fillId="36" borderId="10" xfId="0" applyFont="1" applyFill="1" applyBorder="1" applyAlignment="1">
      <alignment horizontal="center" vertical="center"/>
    </xf>
    <xf numFmtId="0" fontId="15" fillId="0" borderId="10" xfId="0" applyFont="1" applyBorder="1" applyAlignment="1">
      <alignment horizontal="left" vertical="center" wrapText="1" indent="1"/>
    </xf>
    <xf numFmtId="0" fontId="17" fillId="37" borderId="10"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37" borderId="11" xfId="0" applyFont="1" applyFill="1" applyBorder="1" applyAlignment="1">
      <alignment horizontal="left" vertical="center" wrapText="1"/>
    </xf>
    <xf numFmtId="0" fontId="15" fillId="0" borderId="10" xfId="0" applyFont="1" applyBorder="1" applyAlignment="1">
      <alignment horizontal="left" vertical="center" wrapText="1"/>
    </xf>
    <xf numFmtId="0" fontId="17" fillId="37" borderId="10" xfId="0" applyFont="1" applyFill="1" applyBorder="1" applyAlignment="1">
      <alignment horizontal="center" vertical="center"/>
    </xf>
    <xf numFmtId="0" fontId="17" fillId="39" borderId="10" xfId="0" applyFont="1" applyFill="1" applyBorder="1" applyAlignment="1">
      <alignment horizontal="left" vertical="center" wrapText="1"/>
    </xf>
    <xf numFmtId="0" fontId="2" fillId="0" borderId="0" xfId="0" applyFont="1" applyAlignment="1">
      <alignment vertical="center"/>
    </xf>
    <xf numFmtId="0" fontId="2" fillId="0" borderId="0" xfId="0" applyFont="1" applyBorder="1" applyAlignment="1">
      <alignment/>
    </xf>
    <xf numFmtId="0" fontId="2" fillId="0" borderId="0" xfId="0" applyFont="1" applyFill="1" applyAlignment="1">
      <alignment/>
    </xf>
    <xf numFmtId="0" fontId="2" fillId="35" borderId="0" xfId="0" applyFont="1" applyFill="1" applyAlignment="1">
      <alignment/>
    </xf>
    <xf numFmtId="0" fontId="2" fillId="0" borderId="0" xfId="0" applyFont="1" applyAlignment="1">
      <alignment horizontal="center" vertical="center"/>
    </xf>
    <xf numFmtId="0" fontId="18" fillId="36" borderId="0" xfId="0" applyFont="1" applyFill="1" applyBorder="1" applyAlignment="1">
      <alignment horizontal="center" vertical="center"/>
    </xf>
    <xf numFmtId="0" fontId="19" fillId="36" borderId="0" xfId="0" applyFont="1" applyFill="1" applyBorder="1" applyAlignment="1">
      <alignment horizontal="center" vertical="center"/>
    </xf>
    <xf numFmtId="0" fontId="2" fillId="40" borderId="0" xfId="0" applyFont="1" applyFill="1" applyAlignment="1">
      <alignment horizontal="center" vertical="center"/>
    </xf>
    <xf numFmtId="0" fontId="22" fillId="33" borderId="0" xfId="0" applyFont="1" applyFill="1" applyBorder="1" applyAlignment="1">
      <alignment horizontal="left"/>
    </xf>
    <xf numFmtId="0" fontId="2" fillId="0" borderId="10" xfId="0" applyFont="1" applyBorder="1" applyAlignment="1">
      <alignment horizontal="left"/>
    </xf>
    <xf numFmtId="0" fontId="12" fillId="35" borderId="12" xfId="0" applyFont="1" applyFill="1" applyBorder="1" applyAlignment="1">
      <alignment/>
    </xf>
    <xf numFmtId="0" fontId="12" fillId="35" borderId="13" xfId="0" applyFont="1" applyFill="1" applyBorder="1" applyAlignment="1">
      <alignment/>
    </xf>
    <xf numFmtId="0" fontId="9" fillId="36" borderId="14" xfId="0" applyFont="1" applyFill="1" applyBorder="1" applyAlignment="1">
      <alignment horizontal="left"/>
    </xf>
    <xf numFmtId="0" fontId="9" fillId="36" borderId="0" xfId="0" applyFont="1" applyFill="1" applyBorder="1" applyAlignment="1">
      <alignment horizontal="left"/>
    </xf>
    <xf numFmtId="176" fontId="9" fillId="35" borderId="12" xfId="0" applyNumberFormat="1" applyFont="1" applyFill="1" applyBorder="1" applyAlignment="1">
      <alignment horizontal="left"/>
    </xf>
    <xf numFmtId="176" fontId="9" fillId="35" borderId="13" xfId="0" applyNumberFormat="1" applyFont="1" applyFill="1" applyBorder="1" applyAlignment="1">
      <alignment/>
    </xf>
    <xf numFmtId="0" fontId="9" fillId="35" borderId="12" xfId="0" applyFont="1" applyFill="1" applyBorder="1" applyAlignment="1">
      <alignment/>
    </xf>
    <xf numFmtId="0" fontId="9" fillId="35" borderId="13" xfId="0" applyFont="1" applyFill="1" applyBorder="1" applyAlignment="1">
      <alignment/>
    </xf>
    <xf numFmtId="0" fontId="9" fillId="35" borderId="13" xfId="0" applyNumberFormat="1" applyFont="1" applyFill="1" applyBorder="1" applyAlignment="1">
      <alignment/>
    </xf>
    <xf numFmtId="0" fontId="9" fillId="33" borderId="0" xfId="0" applyFont="1" applyFill="1" applyBorder="1" applyAlignment="1">
      <alignment horizontal="right"/>
    </xf>
    <xf numFmtId="0" fontId="8" fillId="33" borderId="0" xfId="0" applyFont="1" applyFill="1" applyBorder="1" applyAlignment="1">
      <alignment vertical="top"/>
    </xf>
    <xf numFmtId="0" fontId="9" fillId="33" borderId="0" xfId="0" applyFont="1" applyFill="1" applyBorder="1" applyAlignment="1">
      <alignment vertical="center"/>
    </xf>
    <xf numFmtId="0" fontId="13" fillId="37" borderId="12" xfId="0" applyFont="1" applyFill="1" applyBorder="1" applyAlignment="1">
      <alignment horizontal="center" vertical="center"/>
    </xf>
    <xf numFmtId="0" fontId="13" fillId="37" borderId="10" xfId="0" applyFont="1" applyFill="1" applyBorder="1" applyAlignment="1">
      <alignment horizontal="center" vertical="center" wrapText="1"/>
    </xf>
    <xf numFmtId="0" fontId="13" fillId="37" borderId="10" xfId="0" applyFont="1" applyFill="1" applyBorder="1" applyAlignment="1">
      <alignment horizontal="center" vertical="center"/>
    </xf>
    <xf numFmtId="0" fontId="25" fillId="41" borderId="15" xfId="0" applyFont="1" applyFill="1" applyBorder="1" applyAlignment="1">
      <alignment horizontal="center" vertical="center" wrapText="1"/>
    </xf>
    <xf numFmtId="0" fontId="26" fillId="33" borderId="10" xfId="0" applyFont="1" applyFill="1" applyBorder="1" applyAlignment="1">
      <alignment horizontal="center" vertical="center"/>
    </xf>
    <xf numFmtId="0" fontId="25" fillId="33" borderId="10" xfId="0" applyFont="1" applyFill="1" applyBorder="1" applyAlignment="1" applyProtection="1">
      <alignment horizontal="left" vertical="center" wrapText="1" indent="1"/>
      <protection hidden="1"/>
    </xf>
    <xf numFmtId="0" fontId="24" fillId="33" borderId="14" xfId="0" applyFont="1" applyFill="1" applyBorder="1" applyAlignment="1">
      <alignment vertical="center" textRotation="90" wrapText="1"/>
    </xf>
    <xf numFmtId="0" fontId="14" fillId="33" borderId="16" xfId="0" applyFont="1" applyFill="1" applyBorder="1" applyAlignment="1">
      <alignment vertical="center" textRotation="90" wrapText="1"/>
    </xf>
    <xf numFmtId="0" fontId="24" fillId="33" borderId="17" xfId="0" applyFont="1" applyFill="1" applyBorder="1" applyAlignment="1">
      <alignment vertical="center" textRotation="90" wrapText="1"/>
    </xf>
    <xf numFmtId="0" fontId="14" fillId="33" borderId="18" xfId="0" applyFont="1" applyFill="1" applyBorder="1" applyAlignment="1">
      <alignment vertical="center" textRotation="90" wrapText="1"/>
    </xf>
    <xf numFmtId="0" fontId="14" fillId="33" borderId="0" xfId="0" applyFont="1" applyFill="1" applyBorder="1" applyAlignment="1">
      <alignment vertical="center" wrapText="1"/>
    </xf>
    <xf numFmtId="0" fontId="25" fillId="33" borderId="0" xfId="0" applyFont="1" applyFill="1" applyBorder="1" applyAlignment="1">
      <alignment horizontal="center" vertical="center" wrapText="1"/>
    </xf>
    <xf numFmtId="0" fontId="26" fillId="33" borderId="0" xfId="0" applyFont="1" applyFill="1" applyBorder="1" applyAlignment="1">
      <alignment horizontal="center" vertical="center"/>
    </xf>
    <xf numFmtId="0" fontId="25" fillId="33"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2" fillId="35" borderId="0" xfId="0" applyFont="1" applyFill="1" applyBorder="1" applyAlignment="1">
      <alignment/>
    </xf>
    <xf numFmtId="0" fontId="2" fillId="40" borderId="0" xfId="0" applyFont="1" applyFill="1" applyAlignment="1">
      <alignment/>
    </xf>
    <xf numFmtId="0" fontId="2" fillId="40" borderId="0" xfId="0" applyFont="1" applyFill="1" applyAlignment="1" applyProtection="1">
      <alignment/>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35" borderId="0" xfId="0" applyFont="1" applyFill="1" applyAlignment="1">
      <alignment/>
    </xf>
    <xf numFmtId="0" fontId="25" fillId="0" borderId="0" xfId="0" applyFont="1" applyAlignment="1">
      <alignment vertical="center"/>
    </xf>
    <xf numFmtId="0" fontId="25" fillId="0" borderId="0" xfId="0" applyFont="1" applyAlignment="1">
      <alignment/>
    </xf>
    <xf numFmtId="0" fontId="25" fillId="0" borderId="0" xfId="0" applyFont="1" applyAlignment="1">
      <alignment horizontal="center"/>
    </xf>
    <xf numFmtId="0" fontId="27" fillId="36" borderId="0" xfId="0" applyFont="1" applyFill="1" applyAlignment="1">
      <alignment/>
    </xf>
    <xf numFmtId="0" fontId="28" fillId="36" borderId="0" xfId="0" applyFont="1" applyFill="1" applyAlignment="1" applyProtection="1">
      <alignment/>
      <protection locked="0"/>
    </xf>
    <xf numFmtId="0" fontId="29" fillId="36" borderId="0" xfId="0" applyFont="1" applyFill="1" applyAlignment="1">
      <alignment horizontal="right" vertical="center"/>
    </xf>
    <xf numFmtId="0" fontId="23" fillId="36" borderId="0" xfId="0" applyFont="1" applyFill="1" applyBorder="1" applyAlignment="1" applyProtection="1">
      <alignment vertical="center"/>
      <protection locked="0"/>
    </xf>
    <xf numFmtId="0" fontId="28" fillId="36" borderId="0" xfId="0" applyFont="1" applyFill="1" applyAlignment="1">
      <alignment/>
    </xf>
    <xf numFmtId="0" fontId="25" fillId="33" borderId="0" xfId="0" applyFont="1" applyFill="1" applyAlignment="1">
      <alignment/>
    </xf>
    <xf numFmtId="0" fontId="25" fillId="33" borderId="0" xfId="0" applyFont="1" applyFill="1" applyAlignment="1">
      <alignment horizontal="center"/>
    </xf>
    <xf numFmtId="0" fontId="23" fillId="33" borderId="0" xfId="0" applyFont="1" applyFill="1" applyAlignment="1">
      <alignment horizontal="right" vertical="center"/>
    </xf>
    <xf numFmtId="0" fontId="8" fillId="33" borderId="0" xfId="0" applyFont="1" applyFill="1" applyAlignment="1">
      <alignment vertical="center"/>
    </xf>
    <xf numFmtId="0" fontId="25" fillId="33" borderId="0" xfId="0"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center" vertical="center"/>
    </xf>
    <xf numFmtId="0" fontId="8" fillId="41" borderId="19" xfId="0" applyFont="1" applyFill="1" applyBorder="1" applyAlignment="1">
      <alignment horizontal="center" vertical="center" wrapText="1"/>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vertical="center"/>
      <protection locked="0"/>
    </xf>
    <xf numFmtId="176" fontId="25" fillId="0" borderId="10" xfId="0" applyNumberFormat="1" applyFont="1" applyBorder="1" applyAlignment="1" applyProtection="1">
      <alignment horizontal="center" vertical="center"/>
      <protection locked="0"/>
    </xf>
    <xf numFmtId="0" fontId="28" fillId="33" borderId="20" xfId="0" applyFont="1" applyFill="1" applyBorder="1" applyAlignment="1">
      <alignment vertical="center"/>
    </xf>
    <xf numFmtId="0" fontId="8" fillId="33" borderId="18" xfId="0" applyFont="1" applyFill="1" applyBorder="1" applyAlignment="1">
      <alignment vertical="center"/>
    </xf>
    <xf numFmtId="0" fontId="28" fillId="36" borderId="0" xfId="0" applyFont="1" applyFill="1" applyAlignment="1" applyProtection="1">
      <alignment horizontal="center"/>
      <protection locked="0"/>
    </xf>
    <xf numFmtId="0" fontId="28" fillId="36" borderId="0" xfId="0" applyFont="1" applyFill="1" applyAlignment="1">
      <alignment horizontal="center"/>
    </xf>
    <xf numFmtId="0" fontId="8" fillId="33" borderId="16" xfId="0" applyFont="1" applyFill="1" applyBorder="1" applyAlignment="1">
      <alignment vertical="center"/>
    </xf>
    <xf numFmtId="0" fontId="8" fillId="41"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35" borderId="21" xfId="0" applyFont="1" applyFill="1" applyBorder="1" applyAlignment="1">
      <alignment/>
    </xf>
    <xf numFmtId="0" fontId="25" fillId="35" borderId="22" xfId="0" applyFont="1" applyFill="1" applyBorder="1" applyAlignment="1">
      <alignment/>
    </xf>
    <xf numFmtId="0" fontId="25" fillId="35" borderId="22" xfId="0" applyFont="1" applyFill="1" applyBorder="1" applyAlignment="1">
      <alignment horizontal="center"/>
    </xf>
    <xf numFmtId="0" fontId="25" fillId="35" borderId="14" xfId="0" applyFont="1" applyFill="1" applyBorder="1" applyAlignment="1">
      <alignment/>
    </xf>
    <xf numFmtId="0" fontId="25" fillId="35" borderId="0" xfId="0" applyFont="1" applyFill="1" applyBorder="1" applyAlignment="1">
      <alignment/>
    </xf>
    <xf numFmtId="0" fontId="25" fillId="35" borderId="0" xfId="0" applyFont="1" applyFill="1" applyBorder="1" applyAlignment="1">
      <alignment horizontal="center"/>
    </xf>
    <xf numFmtId="0" fontId="25" fillId="35" borderId="0" xfId="0" applyFont="1" applyFill="1" applyBorder="1" applyAlignment="1" applyProtection="1">
      <alignment horizontal="center"/>
      <protection locked="0"/>
    </xf>
    <xf numFmtId="0" fontId="25" fillId="0" borderId="14" xfId="0" applyFont="1" applyBorder="1" applyAlignment="1">
      <alignment/>
    </xf>
    <xf numFmtId="0" fontId="26" fillId="0" borderId="0" xfId="0" applyFont="1" applyFill="1" applyBorder="1" applyAlignment="1" applyProtection="1">
      <alignment/>
      <protection locked="0"/>
    </xf>
    <xf numFmtId="0" fontId="26" fillId="0" borderId="0" xfId="0" applyFont="1" applyFill="1" applyBorder="1" applyAlignment="1" applyProtection="1">
      <alignment horizontal="center"/>
      <protection locked="0"/>
    </xf>
    <xf numFmtId="0" fontId="25" fillId="35" borderId="0" xfId="0" applyFont="1" applyFill="1" applyBorder="1" applyAlignment="1" applyProtection="1">
      <alignment/>
      <protection locked="0"/>
    </xf>
    <xf numFmtId="0" fontId="25" fillId="35" borderId="17" xfId="0" applyFont="1" applyFill="1" applyBorder="1" applyAlignment="1">
      <alignment/>
    </xf>
    <xf numFmtId="0" fontId="25" fillId="35" borderId="23" xfId="0" applyFont="1" applyFill="1" applyBorder="1" applyAlignment="1">
      <alignment/>
    </xf>
    <xf numFmtId="0" fontId="25" fillId="35" borderId="23" xfId="0" applyFont="1" applyFill="1" applyBorder="1" applyAlignment="1">
      <alignment horizontal="center"/>
    </xf>
    <xf numFmtId="0" fontId="25" fillId="35" borderId="20" xfId="0" applyFont="1" applyFill="1" applyBorder="1" applyAlignment="1">
      <alignment horizontal="center"/>
    </xf>
    <xf numFmtId="0" fontId="25" fillId="0" borderId="0" xfId="0" applyFont="1" applyBorder="1" applyAlignment="1">
      <alignment/>
    </xf>
    <xf numFmtId="0" fontId="25" fillId="35" borderId="16" xfId="0" applyFont="1" applyFill="1" applyBorder="1" applyAlignment="1">
      <alignment horizontal="center"/>
    </xf>
    <xf numFmtId="0" fontId="25" fillId="35" borderId="18" xfId="0" applyFont="1" applyFill="1" applyBorder="1" applyAlignment="1">
      <alignment horizontal="center"/>
    </xf>
    <xf numFmtId="0" fontId="17" fillId="37" borderId="11" xfId="0" applyFont="1" applyFill="1" applyBorder="1" applyAlignment="1">
      <alignment horizontal="left" vertical="center" wrapText="1" indent="1"/>
    </xf>
    <xf numFmtId="0" fontId="24" fillId="33" borderId="24" xfId="0" applyFont="1" applyFill="1" applyBorder="1" applyAlignment="1">
      <alignment vertical="center" textRotation="90" wrapText="1"/>
    </xf>
    <xf numFmtId="0" fontId="14" fillId="33" borderId="25" xfId="0" applyFont="1" applyFill="1" applyBorder="1" applyAlignment="1">
      <alignment vertical="center" textRotation="90" wrapText="1"/>
    </xf>
    <xf numFmtId="0" fontId="13" fillId="42" borderId="11" xfId="0" applyFont="1" applyFill="1" applyBorder="1" applyAlignment="1">
      <alignment vertical="center" wrapText="1"/>
    </xf>
    <xf numFmtId="0" fontId="13" fillId="42" borderId="26" xfId="0" applyFont="1" applyFill="1" applyBorder="1" applyAlignment="1">
      <alignment vertical="center" wrapText="1"/>
    </xf>
    <xf numFmtId="0" fontId="13" fillId="42" borderId="19" xfId="0" applyFont="1" applyFill="1" applyBorder="1" applyAlignment="1">
      <alignment vertical="center" wrapText="1"/>
    </xf>
    <xf numFmtId="0" fontId="8" fillId="33" borderId="0" xfId="0" applyFont="1" applyFill="1" applyBorder="1" applyAlignment="1">
      <alignment horizontal="left" vertical="center" wrapText="1"/>
    </xf>
    <xf numFmtId="0" fontId="23" fillId="33" borderId="0" xfId="0" applyFont="1" applyFill="1" applyBorder="1" applyAlignment="1">
      <alignment horizontal="left" vertical="center" wrapText="1" indent="1"/>
    </xf>
    <xf numFmtId="0" fontId="28" fillId="33" borderId="16" xfId="0" applyFont="1" applyFill="1" applyBorder="1" applyAlignment="1">
      <alignment vertical="center"/>
    </xf>
    <xf numFmtId="0" fontId="8" fillId="41" borderId="18" xfId="0" applyFont="1" applyFill="1" applyBorder="1" applyAlignment="1">
      <alignment horizontal="center" vertical="center" wrapText="1"/>
    </xf>
    <xf numFmtId="0" fontId="25" fillId="0" borderId="19" xfId="0" applyFont="1" applyBorder="1" applyAlignment="1" applyProtection="1">
      <alignment horizontal="center" vertical="center"/>
      <protection locked="0"/>
    </xf>
    <xf numFmtId="0" fontId="8" fillId="41" borderId="17" xfId="0" applyFont="1" applyFill="1" applyBorder="1" applyAlignment="1">
      <alignment horizontal="center" vertical="center" wrapText="1"/>
    </xf>
    <xf numFmtId="0" fontId="32" fillId="43" borderId="11" xfId="0" applyFont="1" applyFill="1" applyBorder="1" applyAlignment="1">
      <alignment horizontal="left" vertical="center" wrapText="1" indent="1"/>
    </xf>
    <xf numFmtId="0" fontId="15" fillId="0" borderId="0" xfId="0" applyFont="1" applyBorder="1" applyAlignment="1">
      <alignment horizontal="left" vertical="center" wrapText="1" indent="1"/>
    </xf>
    <xf numFmtId="0" fontId="33" fillId="0" borderId="0" xfId="0" applyFont="1" applyAlignment="1">
      <alignment vertical="center"/>
    </xf>
    <xf numFmtId="0" fontId="15" fillId="44" borderId="0" xfId="0" applyFont="1" applyFill="1" applyBorder="1" applyAlignment="1">
      <alignment horizontal="center" vertical="center"/>
    </xf>
    <xf numFmtId="0" fontId="33" fillId="35" borderId="0" xfId="0" applyFont="1" applyFill="1" applyAlignment="1">
      <alignment vertical="center"/>
    </xf>
    <xf numFmtId="0" fontId="72" fillId="0" borderId="27" xfId="0" applyFont="1" applyBorder="1" applyAlignment="1">
      <alignment horizontal="left" vertical="center"/>
    </xf>
    <xf numFmtId="0" fontId="73" fillId="44" borderId="27" xfId="0" applyFont="1" applyFill="1" applyBorder="1" applyAlignment="1">
      <alignment vertical="center" wrapText="1"/>
    </xf>
    <xf numFmtId="0" fontId="15" fillId="36" borderId="12" xfId="0" applyFont="1" applyFill="1" applyBorder="1" applyAlignment="1">
      <alignment horizontal="center" vertical="center"/>
    </xf>
    <xf numFmtId="0" fontId="24" fillId="33" borderId="28" xfId="0" applyFont="1" applyFill="1" applyBorder="1" applyAlignment="1">
      <alignment vertical="center" textRotation="90" wrapText="1"/>
    </xf>
    <xf numFmtId="0" fontId="14" fillId="33" borderId="29" xfId="0" applyFont="1" applyFill="1" applyBorder="1" applyAlignment="1">
      <alignment vertical="center" textRotation="90" wrapText="1"/>
    </xf>
    <xf numFmtId="0" fontId="24" fillId="33" borderId="30" xfId="0" applyFont="1" applyFill="1" applyBorder="1" applyAlignment="1">
      <alignment vertical="center" textRotation="90" wrapText="1"/>
    </xf>
    <xf numFmtId="0" fontId="14" fillId="33" borderId="31" xfId="0" applyFont="1" applyFill="1" applyBorder="1" applyAlignment="1">
      <alignment vertical="center" textRotation="90" wrapText="1"/>
    </xf>
    <xf numFmtId="0" fontId="24" fillId="33" borderId="32" xfId="0" applyFont="1" applyFill="1" applyBorder="1" applyAlignment="1">
      <alignment vertical="center" textRotation="90" wrapText="1"/>
    </xf>
    <xf numFmtId="0" fontId="14" fillId="33" borderId="33" xfId="0" applyFont="1" applyFill="1" applyBorder="1" applyAlignment="1">
      <alignment vertical="center" textRotation="90" wrapText="1"/>
    </xf>
    <xf numFmtId="0" fontId="10" fillId="45" borderId="0" xfId="0" applyFont="1" applyFill="1" applyBorder="1" applyAlignment="1">
      <alignment/>
    </xf>
    <xf numFmtId="0" fontId="8" fillId="45" borderId="0" xfId="0" applyFont="1" applyFill="1" applyBorder="1" applyAlignment="1">
      <alignment horizontal="center"/>
    </xf>
    <xf numFmtId="0" fontId="9" fillId="45" borderId="0" xfId="0" applyFont="1" applyFill="1" applyBorder="1" applyAlignment="1">
      <alignment horizontal="center" vertical="center"/>
    </xf>
    <xf numFmtId="0" fontId="2" fillId="45" borderId="0" xfId="0" applyFont="1" applyFill="1" applyBorder="1" applyAlignment="1">
      <alignment horizontal="center"/>
    </xf>
    <xf numFmtId="0" fontId="12" fillId="45" borderId="0" xfId="0" applyFont="1" applyFill="1" applyBorder="1" applyAlignment="1">
      <alignment horizontal="center"/>
    </xf>
    <xf numFmtId="0" fontId="26" fillId="0" borderId="23" xfId="0" applyFont="1" applyFill="1" applyBorder="1" applyAlignment="1">
      <alignment vertical="center"/>
    </xf>
    <xf numFmtId="0" fontId="26" fillId="0" borderId="15" xfId="0" applyFont="1" applyFill="1" applyBorder="1" applyAlignment="1">
      <alignment vertical="center"/>
    </xf>
    <xf numFmtId="0" fontId="26" fillId="0" borderId="34" xfId="0" applyFont="1" applyFill="1" applyBorder="1" applyAlignment="1">
      <alignment vertical="center"/>
    </xf>
    <xf numFmtId="0" fontId="2" fillId="0" borderId="34" xfId="0" applyFont="1" applyBorder="1" applyAlignment="1">
      <alignment/>
    </xf>
    <xf numFmtId="0" fontId="26" fillId="0" borderId="35" xfId="0" applyFont="1" applyFill="1" applyBorder="1" applyAlignment="1">
      <alignment vertical="center"/>
    </xf>
    <xf numFmtId="0" fontId="2" fillId="0" borderId="35" xfId="0" applyFont="1" applyFill="1" applyBorder="1" applyAlignment="1">
      <alignment/>
    </xf>
    <xf numFmtId="0" fontId="74" fillId="24" borderId="27" xfId="0" applyFont="1" applyFill="1" applyBorder="1" applyAlignment="1">
      <alignment horizontal="center" vertical="top" wrapText="1"/>
    </xf>
    <xf numFmtId="0" fontId="72" fillId="0" borderId="27" xfId="0" applyFont="1" applyBorder="1" applyAlignment="1">
      <alignment horizontal="left" vertical="center" wrapText="1"/>
    </xf>
    <xf numFmtId="0" fontId="72" fillId="0" borderId="27" xfId="0" applyFont="1" applyBorder="1" applyAlignment="1">
      <alignment vertical="center"/>
    </xf>
    <xf numFmtId="0" fontId="72" fillId="0" borderId="27" xfId="0" applyFont="1" applyBorder="1" applyAlignment="1">
      <alignment vertical="center" wrapText="1"/>
    </xf>
    <xf numFmtId="0" fontId="75" fillId="0" borderId="10" xfId="0" applyFont="1" applyBorder="1" applyAlignment="1">
      <alignment horizontal="left" vertical="center" wrapText="1" indent="1"/>
    </xf>
    <xf numFmtId="0" fontId="76" fillId="0" borderId="27" xfId="0" applyFont="1" applyBorder="1" applyAlignment="1">
      <alignment vertical="center"/>
    </xf>
    <xf numFmtId="0" fontId="8" fillId="44" borderId="27" xfId="0" applyFont="1" applyFill="1" applyBorder="1" applyAlignment="1">
      <alignment horizontal="center" vertical="center" wrapText="1"/>
    </xf>
    <xf numFmtId="0" fontId="26" fillId="33" borderId="0" xfId="0" applyFont="1" applyFill="1" applyAlignment="1">
      <alignment horizontal="left" vertical="center" indent="1"/>
    </xf>
    <xf numFmtId="0" fontId="23" fillId="33" borderId="0" xfId="0" applyFont="1" applyFill="1" applyAlignment="1">
      <alignment horizontal="left" vertical="center" indent="1"/>
    </xf>
    <xf numFmtId="0" fontId="8" fillId="33" borderId="0" xfId="0" applyFont="1" applyFill="1" applyAlignment="1" applyProtection="1">
      <alignment vertical="center"/>
      <protection locked="0"/>
    </xf>
    <xf numFmtId="0" fontId="72" fillId="0" borderId="10" xfId="0" applyFont="1" applyBorder="1" applyAlignment="1">
      <alignment horizontal="left" vertical="center" wrapText="1" indent="1"/>
    </xf>
    <xf numFmtId="0" fontId="25" fillId="35" borderId="0" xfId="0" applyFont="1" applyFill="1" applyBorder="1" applyAlignment="1" applyProtection="1">
      <alignment horizontal="center"/>
      <protection locked="0"/>
    </xf>
    <xf numFmtId="0" fontId="8" fillId="44" borderId="36" xfId="0" applyFont="1" applyFill="1" applyBorder="1" applyAlignment="1">
      <alignment horizontal="center" vertical="center"/>
    </xf>
    <xf numFmtId="0" fontId="27" fillId="44" borderId="36" xfId="0" applyFont="1" applyFill="1" applyBorder="1" applyAlignment="1">
      <alignment horizontal="center" vertical="center"/>
    </xf>
    <xf numFmtId="0" fontId="27" fillId="44" borderId="35" xfId="0" applyFont="1" applyFill="1" applyBorder="1" applyAlignment="1">
      <alignment horizontal="center" vertical="center"/>
    </xf>
    <xf numFmtId="0" fontId="13" fillId="46" borderId="37" xfId="0" applyFont="1" applyFill="1" applyBorder="1" applyAlignment="1">
      <alignment horizontal="center" vertical="center" wrapText="1"/>
    </xf>
    <xf numFmtId="0" fontId="8" fillId="44" borderId="38" xfId="0" applyFont="1" applyFill="1" applyBorder="1" applyAlignment="1">
      <alignment horizontal="center" vertical="center"/>
    </xf>
    <xf numFmtId="0" fontId="23" fillId="44" borderId="38" xfId="0" applyFont="1" applyFill="1" applyBorder="1" applyAlignment="1">
      <alignment horizontal="center" vertical="center"/>
    </xf>
    <xf numFmtId="0" fontId="77" fillId="47" borderId="27" xfId="0" applyFont="1" applyFill="1" applyBorder="1" applyAlignment="1">
      <alignment horizontal="center" vertical="center"/>
    </xf>
    <xf numFmtId="0" fontId="78" fillId="47" borderId="27" xfId="0" applyFont="1" applyFill="1" applyBorder="1" applyAlignment="1">
      <alignment horizontal="center" vertical="center"/>
    </xf>
    <xf numFmtId="0" fontId="8" fillId="44" borderId="28" xfId="0" applyFont="1" applyFill="1" applyBorder="1" applyAlignment="1">
      <alignment horizontal="center" vertical="center"/>
    </xf>
    <xf numFmtId="0" fontId="28" fillId="44" borderId="36" xfId="0" applyFont="1" applyFill="1" applyBorder="1" applyAlignment="1">
      <alignment horizontal="center" vertical="center"/>
    </xf>
    <xf numFmtId="0" fontId="28" fillId="44" borderId="39" xfId="0" applyFont="1" applyFill="1" applyBorder="1" applyAlignment="1">
      <alignment horizontal="center" vertical="center"/>
    </xf>
    <xf numFmtId="0" fontId="28" fillId="44" borderId="40" xfId="0" applyFont="1" applyFill="1" applyBorder="1" applyAlignment="1">
      <alignment horizontal="center" vertical="center"/>
    </xf>
    <xf numFmtId="0" fontId="28" fillId="44" borderId="23" xfId="0" applyFont="1" applyFill="1" applyBorder="1" applyAlignment="1">
      <alignment horizontal="center" vertical="center"/>
    </xf>
    <xf numFmtId="0" fontId="28" fillId="44" borderId="18" xfId="0" applyFont="1" applyFill="1" applyBorder="1" applyAlignment="1">
      <alignment horizontal="center" vertical="center"/>
    </xf>
    <xf numFmtId="0" fontId="13" fillId="46" borderId="27" xfId="0" applyFont="1" applyFill="1" applyBorder="1" applyAlignment="1">
      <alignment horizontal="center" vertical="center" wrapText="1"/>
    </xf>
    <xf numFmtId="0" fontId="8" fillId="41" borderId="27" xfId="0" applyFont="1" applyFill="1" applyBorder="1" applyAlignment="1">
      <alignment horizontal="center" vertical="center" wrapText="1"/>
    </xf>
    <xf numFmtId="0" fontId="8" fillId="41" borderId="37" xfId="0" applyFont="1" applyFill="1" applyBorder="1" applyAlignment="1">
      <alignment horizontal="center" vertical="center" wrapText="1"/>
    </xf>
    <xf numFmtId="0" fontId="28" fillId="42" borderId="10" xfId="0" applyFont="1" applyFill="1" applyBorder="1" applyAlignment="1">
      <alignment horizontal="center" vertical="center"/>
    </xf>
    <xf numFmtId="0" fontId="28" fillId="42" borderId="12" xfId="0" applyFont="1" applyFill="1" applyBorder="1" applyAlignment="1">
      <alignment horizontal="center" vertical="center" wrapText="1"/>
    </xf>
    <xf numFmtId="0" fontId="28" fillId="42" borderId="27" xfId="0" applyFont="1" applyFill="1" applyBorder="1" applyAlignment="1">
      <alignment horizontal="center" vertical="center"/>
    </xf>
    <xf numFmtId="0" fontId="25" fillId="35" borderId="22" xfId="0" applyFont="1" applyFill="1" applyBorder="1" applyAlignment="1">
      <alignment horizontal="center"/>
    </xf>
    <xf numFmtId="0" fontId="8" fillId="44" borderId="41" xfId="0" applyFont="1" applyFill="1" applyBorder="1" applyAlignment="1">
      <alignment horizontal="center" vertical="center" wrapText="1"/>
    </xf>
    <xf numFmtId="0" fontId="8" fillId="44" borderId="17" xfId="0" applyFont="1" applyFill="1" applyBorder="1" applyAlignment="1">
      <alignment horizontal="center" vertical="center" wrapText="1"/>
    </xf>
    <xf numFmtId="0" fontId="8" fillId="44" borderId="42" xfId="0" applyFont="1" applyFill="1" applyBorder="1" applyAlignment="1">
      <alignment horizontal="center" vertical="center"/>
    </xf>
    <xf numFmtId="0" fontId="8" fillId="44" borderId="19" xfId="0" applyFont="1" applyFill="1" applyBorder="1" applyAlignment="1">
      <alignment horizontal="center" vertical="center"/>
    </xf>
    <xf numFmtId="0" fontId="8" fillId="41" borderId="27" xfId="0" applyFont="1" applyFill="1" applyBorder="1" applyAlignment="1">
      <alignment horizontal="center" vertical="center" wrapText="1"/>
    </xf>
    <xf numFmtId="0" fontId="77" fillId="48" borderId="22" xfId="0" applyFont="1" applyFill="1" applyBorder="1" applyAlignment="1">
      <alignment horizontal="center" vertical="center"/>
    </xf>
    <xf numFmtId="0" fontId="79" fillId="48" borderId="22" xfId="0" applyFont="1" applyFill="1" applyBorder="1" applyAlignment="1">
      <alignment horizontal="center" vertical="center"/>
    </xf>
    <xf numFmtId="0" fontId="23" fillId="33" borderId="12" xfId="0" applyFont="1" applyFill="1" applyBorder="1" applyAlignment="1">
      <alignment horizontal="left" vertical="center" wrapText="1" indent="1"/>
    </xf>
    <xf numFmtId="0" fontId="23" fillId="33" borderId="13" xfId="0" applyFont="1" applyFill="1" applyBorder="1" applyAlignment="1">
      <alignment horizontal="left" vertical="center" wrapText="1" indent="1"/>
    </xf>
    <xf numFmtId="0" fontId="3" fillId="33" borderId="0" xfId="0" applyFont="1" applyFill="1" applyBorder="1" applyAlignment="1">
      <alignment horizontal="center" vertical="center"/>
    </xf>
    <xf numFmtId="0" fontId="21" fillId="40" borderId="0" xfId="0" applyFont="1" applyFill="1" applyAlignment="1">
      <alignment horizontal="center" vertical="center"/>
    </xf>
    <xf numFmtId="0" fontId="9" fillId="36" borderId="21" xfId="0" applyFont="1" applyFill="1" applyBorder="1" applyAlignment="1">
      <alignment horizontal="left"/>
    </xf>
    <xf numFmtId="0" fontId="9" fillId="36" borderId="22" xfId="0" applyFont="1" applyFill="1" applyBorder="1" applyAlignment="1">
      <alignment horizontal="left"/>
    </xf>
    <xf numFmtId="0" fontId="7"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9" fillId="36" borderId="14" xfId="0" applyFont="1" applyFill="1" applyBorder="1" applyAlignment="1">
      <alignment horizontal="left"/>
    </xf>
    <xf numFmtId="0" fontId="9" fillId="36" borderId="0" xfId="0" applyFont="1" applyFill="1" applyBorder="1" applyAlignment="1">
      <alignment horizontal="left"/>
    </xf>
    <xf numFmtId="0" fontId="8" fillId="33" borderId="0" xfId="0" applyFont="1" applyFill="1" applyBorder="1" applyAlignment="1">
      <alignment horizontal="left" wrapTex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9" fillId="36" borderId="17" xfId="0" applyFont="1" applyFill="1" applyBorder="1" applyAlignment="1">
      <alignment horizontal="left"/>
    </xf>
    <xf numFmtId="0" fontId="9" fillId="36" borderId="23" xfId="0" applyFont="1" applyFill="1" applyBorder="1" applyAlignment="1">
      <alignment horizontal="left"/>
    </xf>
    <xf numFmtId="0" fontId="13" fillId="37" borderId="11" xfId="0" applyFont="1" applyFill="1" applyBorder="1" applyAlignment="1">
      <alignment horizontal="center" vertical="center"/>
    </xf>
    <xf numFmtId="0" fontId="3" fillId="36" borderId="0" xfId="0" applyFont="1" applyFill="1" applyAlignment="1">
      <alignment horizontal="center" vertical="center"/>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7" fillId="33" borderId="23" xfId="0" applyFont="1" applyFill="1" applyBorder="1" applyAlignment="1">
      <alignment horizontal="left" vertical="center" wrapText="1"/>
    </xf>
    <xf numFmtId="0" fontId="10" fillId="33" borderId="22" xfId="0" applyFont="1" applyFill="1" applyBorder="1" applyAlignment="1">
      <alignment horizontal="center" vertical="center" wrapText="1"/>
    </xf>
    <xf numFmtId="0" fontId="7" fillId="33" borderId="23" xfId="0" applyFont="1" applyFill="1" applyBorder="1" applyAlignment="1">
      <alignment horizontal="left"/>
    </xf>
    <xf numFmtId="0" fontId="54" fillId="49" borderId="0" xfId="0" applyNumberFormat="1" applyFont="1" applyFill="1" applyAlignment="1" applyProtection="1">
      <alignment horizontal="left" vertical="center"/>
      <protection locked="0"/>
    </xf>
    <xf numFmtId="15" fontId="9" fillId="35" borderId="12" xfId="0" applyNumberFormat="1"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
          <c:w val="0.965"/>
          <c:h val="0.91"/>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PELAPORAN'!$K$8:$P$8</c:f>
              <c:numCache/>
            </c:numRef>
          </c:val>
        </c:ser>
        <c:axId val="59292367"/>
        <c:axId val="63869256"/>
      </c:barChart>
      <c:catAx>
        <c:axId val="59292367"/>
        <c:scaling>
          <c:orientation val="minMax"/>
        </c:scaling>
        <c:axPos val="b"/>
        <c:delete val="0"/>
        <c:numFmt formatCode="General" sourceLinked="0"/>
        <c:majorTickMark val="out"/>
        <c:minorTickMark val="none"/>
        <c:tickLblPos val="nextTo"/>
        <c:spPr>
          <a:ln w="3175">
            <a:solidFill>
              <a:srgbClr val="000000"/>
            </a:solidFill>
          </a:ln>
        </c:spPr>
        <c:crossAx val="63869256"/>
        <c:crosses val="autoZero"/>
        <c:auto val="1"/>
        <c:lblOffset val="100"/>
        <c:tickLblSkip val="1"/>
        <c:noMultiLvlLbl val="0"/>
      </c:catAx>
      <c:valAx>
        <c:axId val="63869256"/>
        <c:scaling>
          <c:orientation val="minMax"/>
        </c:scaling>
        <c:axPos val="l"/>
        <c:delete val="0"/>
        <c:numFmt formatCode="General" sourceLinked="1"/>
        <c:majorTickMark val="out"/>
        <c:minorTickMark val="none"/>
        <c:tickLblPos val="nextTo"/>
        <c:spPr>
          <a:ln w="3175">
            <a:solidFill>
              <a:srgbClr val="000000"/>
            </a:solidFill>
          </a:ln>
        </c:spPr>
        <c:crossAx val="5929236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475"/>
          <c:h val="0.91"/>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PELAPORAN'!$C$8:$H$8</c:f>
              <c:numCache/>
            </c:numRef>
          </c:val>
        </c:ser>
        <c:axId val="13489625"/>
        <c:axId val="54297762"/>
      </c:barChart>
      <c:catAx>
        <c:axId val="13489625"/>
        <c:scaling>
          <c:orientation val="minMax"/>
        </c:scaling>
        <c:axPos val="b"/>
        <c:delete val="0"/>
        <c:numFmt formatCode="General" sourceLinked="0"/>
        <c:majorTickMark val="none"/>
        <c:minorTickMark val="none"/>
        <c:tickLblPos val="nextTo"/>
        <c:spPr>
          <a:ln w="3175">
            <a:solidFill>
              <a:srgbClr val="000000"/>
            </a:solidFill>
          </a:ln>
        </c:spPr>
        <c:crossAx val="54297762"/>
        <c:crosses val="autoZero"/>
        <c:auto val="1"/>
        <c:lblOffset val="100"/>
        <c:tickLblSkip val="1"/>
        <c:noMultiLvlLbl val="0"/>
      </c:catAx>
      <c:valAx>
        <c:axId val="54297762"/>
        <c:scaling>
          <c:orientation val="minMax"/>
        </c:scaling>
        <c:axPos val="l"/>
        <c:delete val="0"/>
        <c:numFmt formatCode="General" sourceLinked="1"/>
        <c:majorTickMark val="none"/>
        <c:minorTickMark val="none"/>
        <c:tickLblPos val="nextTo"/>
        <c:spPr>
          <a:ln w="3175">
            <a:solidFill>
              <a:srgbClr val="000000"/>
            </a:solidFill>
          </a:ln>
        </c:spPr>
        <c:crossAx val="1348962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PELAPORAN'!$B$311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'GRAF PELAPORAN'!$C$311:$H$311</c:f>
            </c:numRef>
          </c:val>
        </c:ser>
        <c:axId val="18917811"/>
        <c:axId val="36042572"/>
      </c:barChart>
      <c:catAx>
        <c:axId val="18917811"/>
        <c:scaling>
          <c:orientation val="minMax"/>
        </c:scaling>
        <c:axPos val="b"/>
        <c:delete val="0"/>
        <c:numFmt formatCode="General" sourceLinked="0"/>
        <c:majorTickMark val="none"/>
        <c:minorTickMark val="none"/>
        <c:tickLblPos val="nextTo"/>
        <c:spPr>
          <a:ln w="3175">
            <a:solidFill>
              <a:srgbClr val="000000"/>
            </a:solidFill>
          </a:ln>
        </c:spPr>
        <c:crossAx val="36042572"/>
        <c:crosses val="autoZero"/>
        <c:auto val="1"/>
        <c:lblOffset val="100"/>
        <c:tickLblSkip val="1"/>
        <c:noMultiLvlLbl val="0"/>
      </c:catAx>
      <c:valAx>
        <c:axId val="36042572"/>
        <c:scaling>
          <c:orientation val="minMax"/>
        </c:scaling>
        <c:axPos val="l"/>
        <c:delete val="0"/>
        <c:numFmt formatCode="General" sourceLinked="1"/>
        <c:majorTickMark val="none"/>
        <c:minorTickMark val="none"/>
        <c:tickLblPos val="nextTo"/>
        <c:spPr>
          <a:ln w="3175">
            <a:solidFill>
              <a:srgbClr val="000000"/>
            </a:solidFill>
          </a:ln>
        </c:spPr>
        <c:crossAx val="18917811"/>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75"/>
          <c:w val="0.965"/>
          <c:h val="0.91025"/>
        </c:manualLayout>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PELAPORAN'!$K$43:$P$43</c:f>
              <c:numCache/>
            </c:numRef>
          </c:val>
        </c:ser>
        <c:axId val="55947693"/>
        <c:axId val="33767190"/>
      </c:barChart>
      <c:catAx>
        <c:axId val="55947693"/>
        <c:scaling>
          <c:orientation val="minMax"/>
        </c:scaling>
        <c:axPos val="b"/>
        <c:delete val="0"/>
        <c:numFmt formatCode="General" sourceLinked="0"/>
        <c:majorTickMark val="out"/>
        <c:minorTickMark val="none"/>
        <c:tickLblPos val="nextTo"/>
        <c:spPr>
          <a:ln w="3175">
            <a:solidFill>
              <a:srgbClr val="000000"/>
            </a:solidFill>
          </a:ln>
        </c:spPr>
        <c:crossAx val="33767190"/>
        <c:crosses val="autoZero"/>
        <c:auto val="1"/>
        <c:lblOffset val="100"/>
        <c:tickLblSkip val="1"/>
        <c:noMultiLvlLbl val="0"/>
      </c:catAx>
      <c:valAx>
        <c:axId val="33767190"/>
        <c:scaling>
          <c:orientation val="minMax"/>
        </c:scaling>
        <c:axPos val="l"/>
        <c:delete val="0"/>
        <c:numFmt formatCode="General" sourceLinked="1"/>
        <c:majorTickMark val="out"/>
        <c:minorTickMark val="none"/>
        <c:tickLblPos val="nextTo"/>
        <c:spPr>
          <a:ln w="3175">
            <a:solidFill>
              <a:srgbClr val="000000"/>
            </a:solidFill>
          </a:ln>
        </c:spPr>
        <c:crossAx val="5594769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475"/>
          <c:h val="0.911"/>
        </c:manualLayout>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PELAPORAN'!$C$43:$H$43</c:f>
              <c:numCache/>
            </c:numRef>
          </c:val>
        </c:ser>
        <c:axId val="35469255"/>
        <c:axId val="50787840"/>
      </c:barChart>
      <c:catAx>
        <c:axId val="35469255"/>
        <c:scaling>
          <c:orientation val="minMax"/>
        </c:scaling>
        <c:axPos val="b"/>
        <c:delete val="0"/>
        <c:numFmt formatCode="General" sourceLinked="0"/>
        <c:majorTickMark val="none"/>
        <c:minorTickMark val="none"/>
        <c:tickLblPos val="nextTo"/>
        <c:spPr>
          <a:ln w="3175">
            <a:solidFill>
              <a:srgbClr val="000000"/>
            </a:solidFill>
          </a:ln>
        </c:spPr>
        <c:crossAx val="50787840"/>
        <c:crosses val="autoZero"/>
        <c:auto val="1"/>
        <c:lblOffset val="100"/>
        <c:tickLblSkip val="1"/>
        <c:noMultiLvlLbl val="0"/>
      </c:catAx>
      <c:valAx>
        <c:axId val="50787840"/>
        <c:scaling>
          <c:orientation val="minMax"/>
        </c:scaling>
        <c:axPos val="l"/>
        <c:delete val="0"/>
        <c:numFmt formatCode="General" sourceLinked="1"/>
        <c:majorTickMark val="none"/>
        <c:minorTickMark val="none"/>
        <c:tickLblPos val="nextTo"/>
        <c:spPr>
          <a:ln w="3175">
            <a:solidFill>
              <a:srgbClr val="000000"/>
            </a:solidFill>
          </a:ln>
        </c:spPr>
        <c:crossAx val="3546925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75"/>
          <c:w val="0.965"/>
          <c:h val="0.91025"/>
        </c:manualLayout>
      </c:layout>
      <c:barChart>
        <c:barDir val="col"/>
        <c:grouping val="clustered"/>
        <c:varyColors val="0"/>
        <c:ser>
          <c:idx val="0"/>
          <c:order val="0"/>
          <c:tx>
            <c:strRef>
              <c:f>'GRAF PELAPORAN'!$J$78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PELAPORAN'!$K$78:$P$78</c:f>
              <c:numCache/>
            </c:numRef>
          </c:val>
        </c:ser>
        <c:axId val="54437377"/>
        <c:axId val="20174346"/>
      </c:barChart>
      <c:catAx>
        <c:axId val="54437377"/>
        <c:scaling>
          <c:orientation val="minMax"/>
        </c:scaling>
        <c:axPos val="b"/>
        <c:delete val="0"/>
        <c:numFmt formatCode="General" sourceLinked="0"/>
        <c:majorTickMark val="out"/>
        <c:minorTickMark val="none"/>
        <c:tickLblPos val="nextTo"/>
        <c:spPr>
          <a:ln w="3175">
            <a:solidFill>
              <a:srgbClr val="000000"/>
            </a:solidFill>
          </a:ln>
        </c:spPr>
        <c:crossAx val="20174346"/>
        <c:crosses val="autoZero"/>
        <c:auto val="1"/>
        <c:lblOffset val="100"/>
        <c:tickLblSkip val="1"/>
        <c:noMultiLvlLbl val="0"/>
      </c:catAx>
      <c:valAx>
        <c:axId val="20174346"/>
        <c:scaling>
          <c:orientation val="minMax"/>
        </c:scaling>
        <c:axPos val="l"/>
        <c:delete val="0"/>
        <c:numFmt formatCode="General" sourceLinked="1"/>
        <c:majorTickMark val="out"/>
        <c:minorTickMark val="none"/>
        <c:tickLblPos val="nextTo"/>
        <c:spPr>
          <a:ln w="3175">
            <a:solidFill>
              <a:srgbClr val="000000"/>
            </a:solidFill>
          </a:ln>
        </c:spPr>
        <c:crossAx val="5443737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PELAPORAN'!$J$329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PELAPORAN'!$K$25:$P$25</c:f>
              <c:strCache/>
            </c:strRef>
          </c:cat>
          <c:val>
            <c:numRef>
              <c:f>'GRAF PELAPORAN'!$K$329:$P$329</c:f>
            </c:numRef>
          </c:val>
        </c:ser>
        <c:axId val="47351387"/>
        <c:axId val="23509300"/>
      </c:barChart>
      <c:catAx>
        <c:axId val="47351387"/>
        <c:scaling>
          <c:orientation val="minMax"/>
        </c:scaling>
        <c:axPos val="b"/>
        <c:delete val="0"/>
        <c:numFmt formatCode="General" sourceLinked="0"/>
        <c:majorTickMark val="out"/>
        <c:minorTickMark val="none"/>
        <c:tickLblPos val="nextTo"/>
        <c:spPr>
          <a:ln w="3175">
            <a:solidFill>
              <a:srgbClr val="000000"/>
            </a:solidFill>
          </a:ln>
        </c:spPr>
        <c:crossAx val="23509300"/>
        <c:crosses val="autoZero"/>
        <c:auto val="1"/>
        <c:lblOffset val="100"/>
        <c:tickLblSkip val="1"/>
        <c:noMultiLvlLbl val="0"/>
      </c:catAx>
      <c:valAx>
        <c:axId val="23509300"/>
        <c:scaling>
          <c:orientation val="minMax"/>
          <c:max val="20"/>
        </c:scaling>
        <c:axPos val="l"/>
        <c:delete val="0"/>
        <c:numFmt formatCode="General" sourceLinked="1"/>
        <c:majorTickMark val="out"/>
        <c:minorTickMark val="none"/>
        <c:tickLblPos val="nextTo"/>
        <c:spPr>
          <a:ln w="3175">
            <a:solidFill>
              <a:srgbClr val="000000"/>
            </a:solidFill>
          </a:ln>
        </c:spPr>
        <c:crossAx val="4735138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475"/>
          <c:h val="0.911"/>
        </c:manualLayout>
      </c:layout>
      <c:barChart>
        <c:barDir val="col"/>
        <c:grouping val="clustered"/>
        <c:varyColors val="0"/>
        <c:ser>
          <c:idx val="0"/>
          <c:order val="0"/>
          <c:tx>
            <c:strRef>
              <c:f>'GRAF PELAPORAN'!$B$78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PELAPORAN'!$C$78:$H$78</c:f>
              <c:numCache/>
            </c:numRef>
          </c:val>
        </c:ser>
        <c:axId val="10257109"/>
        <c:axId val="25205118"/>
      </c:barChart>
      <c:catAx>
        <c:axId val="10257109"/>
        <c:scaling>
          <c:orientation val="minMax"/>
        </c:scaling>
        <c:axPos val="b"/>
        <c:delete val="0"/>
        <c:numFmt formatCode="General" sourceLinked="0"/>
        <c:majorTickMark val="none"/>
        <c:minorTickMark val="none"/>
        <c:tickLblPos val="nextTo"/>
        <c:spPr>
          <a:ln w="3175">
            <a:solidFill>
              <a:srgbClr val="000000"/>
            </a:solidFill>
          </a:ln>
        </c:spPr>
        <c:crossAx val="25205118"/>
        <c:crosses val="autoZero"/>
        <c:auto val="1"/>
        <c:lblOffset val="100"/>
        <c:tickLblSkip val="1"/>
        <c:noMultiLvlLbl val="0"/>
      </c:catAx>
      <c:valAx>
        <c:axId val="25205118"/>
        <c:scaling>
          <c:orientation val="minMax"/>
        </c:scaling>
        <c:axPos val="l"/>
        <c:delete val="0"/>
        <c:numFmt formatCode="General" sourceLinked="1"/>
        <c:majorTickMark val="none"/>
        <c:minorTickMark val="none"/>
        <c:tickLblPos val="nextTo"/>
        <c:spPr>
          <a:ln w="3175">
            <a:solidFill>
              <a:srgbClr val="000000"/>
            </a:solidFill>
          </a:ln>
        </c:spPr>
        <c:crossAx val="10257109"/>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
          <c:w val="0.964"/>
          <c:h val="0.911"/>
        </c:manualLayout>
      </c:layout>
      <c:barChart>
        <c:barDir val="col"/>
        <c:grouping val="clustered"/>
        <c:varyColors val="0"/>
        <c:ser>
          <c:idx val="0"/>
          <c:order val="0"/>
          <c:tx>
            <c:strRef>
              <c:f>'GRAF PELAPORAN'!$B$131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PELAPORAN'!$C$25:$H$25</c:f>
              <c:strCache/>
            </c:strRef>
          </c:cat>
          <c:val>
            <c:numRef>
              <c:f>'GRAF PELAPORAN'!$C$131:$H$131</c:f>
              <c:numCache/>
            </c:numRef>
          </c:val>
        </c:ser>
        <c:axId val="25519471"/>
        <c:axId val="28348648"/>
      </c:barChart>
      <c:catAx>
        <c:axId val="25519471"/>
        <c:scaling>
          <c:orientation val="minMax"/>
        </c:scaling>
        <c:axPos val="b"/>
        <c:delete val="0"/>
        <c:numFmt formatCode="General" sourceLinked="0"/>
        <c:majorTickMark val="out"/>
        <c:minorTickMark val="none"/>
        <c:tickLblPos val="nextTo"/>
        <c:spPr>
          <a:ln w="3175">
            <a:solidFill>
              <a:srgbClr val="000000"/>
            </a:solidFill>
          </a:ln>
        </c:spPr>
        <c:crossAx val="28348648"/>
        <c:crosses val="autoZero"/>
        <c:auto val="1"/>
        <c:lblOffset val="100"/>
        <c:tickLblSkip val="1"/>
        <c:noMultiLvlLbl val="0"/>
      </c:catAx>
      <c:valAx>
        <c:axId val="28348648"/>
        <c:scaling>
          <c:orientation val="minMax"/>
          <c:max val="5"/>
          <c:min val="0"/>
        </c:scaling>
        <c:axPos val="l"/>
        <c:delete val="0"/>
        <c:numFmt formatCode="General" sourceLinked="1"/>
        <c:majorTickMark val="out"/>
        <c:minorTickMark val="none"/>
        <c:tickLblPos val="nextTo"/>
        <c:spPr>
          <a:ln w="3175">
            <a:solidFill>
              <a:srgbClr val="000000"/>
            </a:solidFill>
          </a:ln>
        </c:spPr>
        <c:crossAx val="2551947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25"/>
          <c:w val="0.965"/>
          <c:h val="0.9105"/>
        </c:manualLayout>
      </c:layout>
      <c:barChart>
        <c:barDir val="col"/>
        <c:grouping val="clustered"/>
        <c:varyColors val="0"/>
        <c:ser>
          <c:idx val="0"/>
          <c:order val="0"/>
          <c:tx>
            <c:strRef>
              <c:f>'GRAF PELAPORAN'!$J$113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PELAPORAN'!$K$113:$P$113</c:f>
              <c:numCache/>
            </c:numRef>
          </c:val>
        </c:ser>
        <c:axId val="53811241"/>
        <c:axId val="14539122"/>
      </c:barChart>
      <c:catAx>
        <c:axId val="53811241"/>
        <c:scaling>
          <c:orientation val="minMax"/>
        </c:scaling>
        <c:axPos val="b"/>
        <c:delete val="0"/>
        <c:numFmt formatCode="General" sourceLinked="0"/>
        <c:majorTickMark val="out"/>
        <c:minorTickMark val="none"/>
        <c:tickLblPos val="nextTo"/>
        <c:spPr>
          <a:ln w="3175">
            <a:solidFill>
              <a:srgbClr val="000000"/>
            </a:solidFill>
          </a:ln>
        </c:spPr>
        <c:crossAx val="14539122"/>
        <c:crosses val="autoZero"/>
        <c:auto val="1"/>
        <c:lblOffset val="100"/>
        <c:tickLblSkip val="1"/>
        <c:noMultiLvlLbl val="0"/>
      </c:catAx>
      <c:valAx>
        <c:axId val="14539122"/>
        <c:scaling>
          <c:orientation val="minMax"/>
        </c:scaling>
        <c:axPos val="l"/>
        <c:delete val="0"/>
        <c:numFmt formatCode="General" sourceLinked="1"/>
        <c:majorTickMark val="out"/>
        <c:minorTickMark val="none"/>
        <c:tickLblPos val="nextTo"/>
        <c:spPr>
          <a:ln w="3175">
            <a:solidFill>
              <a:srgbClr val="000000"/>
            </a:solidFill>
          </a:ln>
        </c:spPr>
        <c:crossAx val="5381124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25"/>
          <c:y val="0.04725"/>
          <c:w val="0.9635"/>
          <c:h val="0.90875"/>
        </c:manualLayout>
      </c:layout>
      <c:barChart>
        <c:barDir val="col"/>
        <c:grouping val="clustered"/>
        <c:varyColors val="0"/>
        <c:ser>
          <c:idx val="0"/>
          <c:order val="0"/>
          <c:tx>
            <c:strRef>
              <c:f>'GRAF PELAPORAN'!$J$131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PELAPORAN'!$K$25:$P$25</c:f>
              <c:strCache/>
            </c:strRef>
          </c:cat>
          <c:val>
            <c:numRef>
              <c:f>'GRAF PELAPORAN'!$K$131:$P$131</c:f>
              <c:numCache/>
            </c:numRef>
          </c:val>
        </c:ser>
        <c:axId val="63743235"/>
        <c:axId val="36818204"/>
      </c:barChart>
      <c:catAx>
        <c:axId val="63743235"/>
        <c:scaling>
          <c:orientation val="minMax"/>
        </c:scaling>
        <c:axPos val="b"/>
        <c:delete val="0"/>
        <c:numFmt formatCode="General" sourceLinked="0"/>
        <c:majorTickMark val="out"/>
        <c:minorTickMark val="none"/>
        <c:tickLblPos val="nextTo"/>
        <c:spPr>
          <a:ln w="3175">
            <a:solidFill>
              <a:srgbClr val="000000"/>
            </a:solidFill>
          </a:ln>
        </c:spPr>
        <c:crossAx val="36818204"/>
        <c:crosses val="autoZero"/>
        <c:auto val="1"/>
        <c:lblOffset val="100"/>
        <c:tickLblSkip val="1"/>
        <c:noMultiLvlLbl val="0"/>
      </c:catAx>
      <c:valAx>
        <c:axId val="36818204"/>
        <c:scaling>
          <c:orientation val="minMax"/>
          <c:max val="5"/>
          <c:min val="0"/>
        </c:scaling>
        <c:axPos val="l"/>
        <c:delete val="0"/>
        <c:numFmt formatCode="General" sourceLinked="1"/>
        <c:majorTickMark val="out"/>
        <c:minorTickMark val="none"/>
        <c:tickLblPos val="nextTo"/>
        <c:spPr>
          <a:ln w="3175">
            <a:solidFill>
              <a:srgbClr val="000000"/>
            </a:solidFill>
          </a:ln>
        </c:spPr>
        <c:crossAx val="6374323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
          <c:w val="0.96475"/>
          <c:h val="0.911"/>
        </c:manualLayout>
      </c:layout>
      <c:barChart>
        <c:barDir val="col"/>
        <c:grouping val="clustered"/>
        <c:varyColors val="0"/>
        <c:ser>
          <c:idx val="0"/>
          <c:order val="0"/>
          <c:tx>
            <c:strRef>
              <c:f>'GRAF PELAPORAN'!$J$96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PELAPORAN'!$K$95:$P$95</c:f>
              <c:strCache/>
            </c:strRef>
          </c:cat>
          <c:val>
            <c:numRef>
              <c:f>'GRAF PELAPORAN'!$K$96:$P$96</c:f>
              <c:numCache/>
            </c:numRef>
          </c:val>
        </c:ser>
        <c:axId val="37952393"/>
        <c:axId val="6027218"/>
      </c:barChart>
      <c:catAx>
        <c:axId val="37952393"/>
        <c:scaling>
          <c:orientation val="minMax"/>
        </c:scaling>
        <c:axPos val="b"/>
        <c:delete val="0"/>
        <c:numFmt formatCode="General" sourceLinked="0"/>
        <c:majorTickMark val="out"/>
        <c:minorTickMark val="none"/>
        <c:tickLblPos val="nextTo"/>
        <c:spPr>
          <a:ln w="3175">
            <a:solidFill>
              <a:srgbClr val="000000"/>
            </a:solidFill>
          </a:ln>
        </c:spPr>
        <c:crossAx val="6027218"/>
        <c:crossesAt val="0"/>
        <c:auto val="1"/>
        <c:lblOffset val="100"/>
        <c:tickLblSkip val="1"/>
        <c:noMultiLvlLbl val="0"/>
      </c:catAx>
      <c:valAx>
        <c:axId val="6027218"/>
        <c:scaling>
          <c:orientation val="minMax"/>
        </c:scaling>
        <c:axPos val="l"/>
        <c:delete val="0"/>
        <c:numFmt formatCode="General" sourceLinked="1"/>
        <c:majorTickMark val="out"/>
        <c:minorTickMark val="none"/>
        <c:tickLblPos val="nextTo"/>
        <c:spPr>
          <a:ln w="3175">
            <a:solidFill>
              <a:srgbClr val="000000"/>
            </a:solidFill>
          </a:ln>
        </c:spPr>
        <c:crossAx val="3795239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5"/>
          <c:w val="0.96475"/>
          <c:h val="0.91"/>
        </c:manualLayout>
      </c:layout>
      <c:barChart>
        <c:barDir val="col"/>
        <c:grouping val="clustered"/>
        <c:varyColors val="0"/>
        <c:ser>
          <c:idx val="0"/>
          <c:order val="0"/>
          <c:tx>
            <c:strRef>
              <c:f>'GRAF PELAPORAN'!$B$113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PELAPORAN'!$C$113:$H$113</c:f>
              <c:numCache/>
            </c:numRef>
          </c:val>
        </c:ser>
        <c:axId val="62928381"/>
        <c:axId val="29484518"/>
      </c:barChart>
      <c:catAx>
        <c:axId val="62928381"/>
        <c:scaling>
          <c:orientation val="minMax"/>
        </c:scaling>
        <c:axPos val="b"/>
        <c:delete val="0"/>
        <c:numFmt formatCode="General" sourceLinked="0"/>
        <c:majorTickMark val="none"/>
        <c:minorTickMark val="none"/>
        <c:tickLblPos val="nextTo"/>
        <c:spPr>
          <a:ln w="3175">
            <a:solidFill>
              <a:srgbClr val="000000"/>
            </a:solidFill>
          </a:ln>
        </c:spPr>
        <c:crossAx val="29484518"/>
        <c:crosses val="autoZero"/>
        <c:auto val="1"/>
        <c:lblOffset val="100"/>
        <c:tickLblSkip val="1"/>
        <c:noMultiLvlLbl val="0"/>
      </c:catAx>
      <c:valAx>
        <c:axId val="29484518"/>
        <c:scaling>
          <c:orientation val="minMax"/>
        </c:scaling>
        <c:axPos val="l"/>
        <c:delete val="0"/>
        <c:numFmt formatCode="General" sourceLinked="1"/>
        <c:majorTickMark val="none"/>
        <c:minorTickMark val="none"/>
        <c:tickLblPos val="nextTo"/>
        <c:spPr>
          <a:ln w="3175">
            <a:solidFill>
              <a:srgbClr val="000000"/>
            </a:solidFill>
          </a:ln>
        </c:spPr>
        <c:crossAx val="6292838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25"/>
          <c:w val="0.965"/>
          <c:h val="0.9105"/>
        </c:manualLayout>
      </c:layout>
      <c:barChart>
        <c:barDir val="col"/>
        <c:grouping val="clustered"/>
        <c:varyColors val="0"/>
        <c:ser>
          <c:idx val="0"/>
          <c:order val="0"/>
          <c:tx>
            <c:strRef>
              <c:f>'GRAF PELAPORAN'!$J$149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PELAPORAN'!$K$149:$P$149</c:f>
              <c:numCache/>
            </c:numRef>
          </c:val>
        </c:ser>
        <c:axId val="64034071"/>
        <c:axId val="39435728"/>
      </c:barChart>
      <c:catAx>
        <c:axId val="64034071"/>
        <c:scaling>
          <c:orientation val="minMax"/>
        </c:scaling>
        <c:axPos val="b"/>
        <c:delete val="0"/>
        <c:numFmt formatCode="General" sourceLinked="0"/>
        <c:majorTickMark val="out"/>
        <c:minorTickMark val="none"/>
        <c:tickLblPos val="nextTo"/>
        <c:spPr>
          <a:ln w="3175">
            <a:solidFill>
              <a:srgbClr val="000000"/>
            </a:solidFill>
          </a:ln>
        </c:spPr>
        <c:crossAx val="39435728"/>
        <c:crosses val="autoZero"/>
        <c:auto val="1"/>
        <c:lblOffset val="100"/>
        <c:tickLblSkip val="1"/>
        <c:noMultiLvlLbl val="0"/>
      </c:catAx>
      <c:valAx>
        <c:axId val="39435728"/>
        <c:scaling>
          <c:orientation val="minMax"/>
        </c:scaling>
        <c:axPos val="l"/>
        <c:delete val="0"/>
        <c:numFmt formatCode="General" sourceLinked="1"/>
        <c:majorTickMark val="out"/>
        <c:minorTickMark val="none"/>
        <c:tickLblPos val="nextTo"/>
        <c:spPr>
          <a:ln w="3175">
            <a:solidFill>
              <a:srgbClr val="000000"/>
            </a:solidFill>
          </a:ln>
        </c:spPr>
        <c:crossAx val="6403407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5"/>
          <c:w val="0.96475"/>
          <c:h val="0.91"/>
        </c:manualLayout>
      </c:layout>
      <c:barChart>
        <c:barDir val="col"/>
        <c:grouping val="clustered"/>
        <c:varyColors val="0"/>
        <c:ser>
          <c:idx val="0"/>
          <c:order val="0"/>
          <c:tx>
            <c:strRef>
              <c:f>'GRAF PELAPORAN'!$B$149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PELAPORAN'!$C$149:$H$149</c:f>
              <c:numCache/>
            </c:numRef>
          </c:val>
        </c:ser>
        <c:axId val="19377233"/>
        <c:axId val="40177370"/>
      </c:barChart>
      <c:catAx>
        <c:axId val="19377233"/>
        <c:scaling>
          <c:orientation val="minMax"/>
        </c:scaling>
        <c:axPos val="b"/>
        <c:delete val="0"/>
        <c:numFmt formatCode="General" sourceLinked="0"/>
        <c:majorTickMark val="none"/>
        <c:minorTickMark val="none"/>
        <c:tickLblPos val="nextTo"/>
        <c:spPr>
          <a:ln w="3175">
            <a:solidFill>
              <a:srgbClr val="000000"/>
            </a:solidFill>
          </a:ln>
        </c:spPr>
        <c:crossAx val="40177370"/>
        <c:crosses val="autoZero"/>
        <c:auto val="1"/>
        <c:lblOffset val="100"/>
        <c:tickLblSkip val="1"/>
        <c:noMultiLvlLbl val="0"/>
      </c:catAx>
      <c:valAx>
        <c:axId val="40177370"/>
        <c:scaling>
          <c:orientation val="minMax"/>
        </c:scaling>
        <c:axPos val="l"/>
        <c:delete val="0"/>
        <c:numFmt formatCode="General" sourceLinked="1"/>
        <c:majorTickMark val="none"/>
        <c:minorTickMark val="none"/>
        <c:tickLblPos val="nextTo"/>
        <c:spPr>
          <a:ln w="3175">
            <a:solidFill>
              <a:srgbClr val="000000"/>
            </a:solidFill>
          </a:ln>
        </c:spPr>
        <c:crossAx val="1937723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625"/>
          <c:w val="0.965"/>
          <c:h val="0.9085"/>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PELAPORAN'!$K$26:$P$26</c:f>
              <c:numCache/>
            </c:numRef>
          </c:val>
        </c:ser>
        <c:axId val="26052011"/>
        <c:axId val="33141508"/>
      </c:barChart>
      <c:catAx>
        <c:axId val="26052011"/>
        <c:scaling>
          <c:orientation val="minMax"/>
        </c:scaling>
        <c:axPos val="b"/>
        <c:delete val="0"/>
        <c:numFmt formatCode="General" sourceLinked="0"/>
        <c:majorTickMark val="out"/>
        <c:minorTickMark val="none"/>
        <c:tickLblPos val="nextTo"/>
        <c:spPr>
          <a:ln w="3175">
            <a:solidFill>
              <a:srgbClr val="000000"/>
            </a:solidFill>
          </a:ln>
        </c:spPr>
        <c:crossAx val="33141508"/>
        <c:crosses val="autoZero"/>
        <c:auto val="1"/>
        <c:lblOffset val="100"/>
        <c:tickLblSkip val="1"/>
        <c:noMultiLvlLbl val="0"/>
      </c:catAx>
      <c:valAx>
        <c:axId val="33141508"/>
        <c:scaling>
          <c:orientation val="minMax"/>
        </c:scaling>
        <c:axPos val="l"/>
        <c:delete val="0"/>
        <c:numFmt formatCode="General" sourceLinked="1"/>
        <c:majorTickMark val="out"/>
        <c:minorTickMark val="none"/>
        <c:tickLblPos val="nextTo"/>
        <c:spPr>
          <a:ln w="3175">
            <a:solidFill>
              <a:srgbClr val="000000"/>
            </a:solidFill>
          </a:ln>
        </c:spPr>
        <c:crossAx val="2605201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625"/>
          <c:w val="0.964"/>
          <c:h val="0.9085"/>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PELAPORAN'!$C$26:$H$26</c:f>
              <c:numCache/>
            </c:numRef>
          </c:val>
        </c:ser>
        <c:axId val="29838117"/>
        <c:axId val="107598"/>
      </c:barChart>
      <c:catAx>
        <c:axId val="29838117"/>
        <c:scaling>
          <c:orientation val="minMax"/>
        </c:scaling>
        <c:axPos val="b"/>
        <c:delete val="0"/>
        <c:numFmt formatCode="General" sourceLinked="0"/>
        <c:majorTickMark val="out"/>
        <c:minorTickMark val="none"/>
        <c:tickLblPos val="nextTo"/>
        <c:spPr>
          <a:ln w="3175">
            <a:solidFill>
              <a:srgbClr val="000000"/>
            </a:solidFill>
          </a:ln>
        </c:spPr>
        <c:crossAx val="107598"/>
        <c:crosses val="autoZero"/>
        <c:auto val="1"/>
        <c:lblOffset val="100"/>
        <c:tickLblSkip val="1"/>
        <c:noMultiLvlLbl val="0"/>
      </c:catAx>
      <c:valAx>
        <c:axId val="107598"/>
        <c:scaling>
          <c:orientation val="minMax"/>
        </c:scaling>
        <c:axPos val="l"/>
        <c:delete val="0"/>
        <c:numFmt formatCode="General" sourceLinked="1"/>
        <c:majorTickMark val="out"/>
        <c:minorTickMark val="none"/>
        <c:tickLblPos val="nextTo"/>
        <c:spPr>
          <a:ln w="3175">
            <a:solidFill>
              <a:srgbClr val="000000"/>
            </a:solidFill>
          </a:ln>
        </c:spPr>
        <c:crossAx val="2983811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475"/>
          <c:h val="0.911"/>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PELAPORAN'!$C$61:$H$61</c:f>
              <c:numCache/>
            </c:numRef>
          </c:val>
        </c:ser>
        <c:axId val="968383"/>
        <c:axId val="8715448"/>
      </c:barChart>
      <c:catAx>
        <c:axId val="968383"/>
        <c:scaling>
          <c:orientation val="minMax"/>
        </c:scaling>
        <c:axPos val="b"/>
        <c:delete val="0"/>
        <c:numFmt formatCode="General" sourceLinked="0"/>
        <c:majorTickMark val="none"/>
        <c:minorTickMark val="none"/>
        <c:tickLblPos val="nextTo"/>
        <c:spPr>
          <a:ln w="3175">
            <a:solidFill>
              <a:srgbClr val="000000"/>
            </a:solidFill>
          </a:ln>
        </c:spPr>
        <c:crossAx val="8715448"/>
        <c:crosses val="autoZero"/>
        <c:auto val="1"/>
        <c:lblOffset val="100"/>
        <c:tickLblSkip val="1"/>
        <c:noMultiLvlLbl val="0"/>
      </c:catAx>
      <c:valAx>
        <c:axId val="8715448"/>
        <c:scaling>
          <c:orientation val="minMax"/>
        </c:scaling>
        <c:axPos val="l"/>
        <c:delete val="0"/>
        <c:numFmt formatCode="General" sourceLinked="1"/>
        <c:majorTickMark val="none"/>
        <c:minorTickMark val="none"/>
        <c:tickLblPos val="nextTo"/>
        <c:spPr>
          <a:ln w="3175">
            <a:solidFill>
              <a:srgbClr val="000000"/>
            </a:solidFill>
          </a:ln>
        </c:spPr>
        <c:crossAx val="96838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475"/>
          <c:h val="0.911"/>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PELAPORAN'!$K$42:$P$42</c:f>
              <c:strCache/>
            </c:strRef>
          </c:cat>
          <c:val>
            <c:numRef>
              <c:f>'GRAF PELAPORAN'!$K$61:$P$61</c:f>
              <c:numCache/>
            </c:numRef>
          </c:val>
        </c:ser>
        <c:axId val="11330169"/>
        <c:axId val="34862658"/>
      </c:barChart>
      <c:catAx>
        <c:axId val="11330169"/>
        <c:scaling>
          <c:orientation val="minMax"/>
        </c:scaling>
        <c:axPos val="b"/>
        <c:delete val="0"/>
        <c:numFmt formatCode="General" sourceLinked="0"/>
        <c:majorTickMark val="none"/>
        <c:minorTickMark val="none"/>
        <c:tickLblPos val="nextTo"/>
        <c:spPr>
          <a:ln w="3175">
            <a:solidFill>
              <a:srgbClr val="000000"/>
            </a:solidFill>
          </a:ln>
        </c:spPr>
        <c:crossAx val="34862658"/>
        <c:crosses val="autoZero"/>
        <c:auto val="1"/>
        <c:lblOffset val="100"/>
        <c:tickLblSkip val="1"/>
        <c:noMultiLvlLbl val="0"/>
      </c:catAx>
      <c:valAx>
        <c:axId val="34862658"/>
        <c:scaling>
          <c:orientation val="minMax"/>
        </c:scaling>
        <c:axPos val="l"/>
        <c:delete val="0"/>
        <c:numFmt formatCode="General" sourceLinked="1"/>
        <c:majorTickMark val="none"/>
        <c:minorTickMark val="none"/>
        <c:tickLblPos val="nextTo"/>
        <c:spPr>
          <a:ln w="3175">
            <a:solidFill>
              <a:srgbClr val="000000"/>
            </a:solidFill>
          </a:ln>
        </c:spPr>
        <c:crossAx val="11330169"/>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5"/>
          <c:w val="0.96475"/>
          <c:h val="0.91"/>
        </c:manualLayout>
      </c:layout>
      <c:barChart>
        <c:barDir val="col"/>
        <c:grouping val="clustered"/>
        <c:varyColors val="0"/>
        <c:ser>
          <c:idx val="0"/>
          <c:order val="0"/>
          <c:tx>
            <c:strRef>
              <c:f>'GRAF PELAPORAN'!$B$96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PELAPORAN'!$C$96:$H$96</c:f>
              <c:numCache/>
            </c:numRef>
          </c:val>
        </c:ser>
        <c:axId val="45328467"/>
        <c:axId val="5303020"/>
      </c:barChart>
      <c:catAx>
        <c:axId val="45328467"/>
        <c:scaling>
          <c:orientation val="minMax"/>
        </c:scaling>
        <c:axPos val="b"/>
        <c:delete val="0"/>
        <c:numFmt formatCode="General" sourceLinked="0"/>
        <c:majorTickMark val="none"/>
        <c:minorTickMark val="none"/>
        <c:tickLblPos val="nextTo"/>
        <c:spPr>
          <a:ln w="3175">
            <a:solidFill>
              <a:srgbClr val="000000"/>
            </a:solidFill>
          </a:ln>
        </c:spPr>
        <c:crossAx val="5303020"/>
        <c:crosses val="autoZero"/>
        <c:auto val="1"/>
        <c:lblOffset val="100"/>
        <c:tickLblSkip val="1"/>
        <c:noMultiLvlLbl val="0"/>
      </c:catAx>
      <c:valAx>
        <c:axId val="5303020"/>
        <c:scaling>
          <c:orientation val="minMax"/>
        </c:scaling>
        <c:axPos val="l"/>
        <c:delete val="0"/>
        <c:numFmt formatCode="General" sourceLinked="1"/>
        <c:majorTickMark val="none"/>
        <c:minorTickMark val="none"/>
        <c:tickLblPos val="nextTo"/>
        <c:spPr>
          <a:ln w="3175">
            <a:solidFill>
              <a:srgbClr val="000000"/>
            </a:solidFill>
          </a:ln>
        </c:spPr>
        <c:crossAx val="4532846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575"/>
          <c:w val="0.96475"/>
          <c:h val="0.911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PELAPORAN'!$C$167:$H$167</c:f>
              <c:numCache/>
            </c:numRef>
          </c:val>
        </c:ser>
        <c:axId val="47727181"/>
        <c:axId val="26891446"/>
      </c:barChart>
      <c:catAx>
        <c:axId val="47727181"/>
        <c:scaling>
          <c:orientation val="minMax"/>
        </c:scaling>
        <c:axPos val="b"/>
        <c:delete val="0"/>
        <c:numFmt formatCode="General" sourceLinked="0"/>
        <c:majorTickMark val="none"/>
        <c:minorTickMark val="none"/>
        <c:tickLblPos val="nextTo"/>
        <c:spPr>
          <a:ln w="3175">
            <a:solidFill>
              <a:srgbClr val="000000"/>
            </a:solidFill>
          </a:ln>
        </c:spPr>
        <c:crossAx val="26891446"/>
        <c:crosses val="autoZero"/>
        <c:auto val="1"/>
        <c:lblOffset val="100"/>
        <c:tickLblSkip val="1"/>
        <c:noMultiLvlLbl val="0"/>
      </c:catAx>
      <c:valAx>
        <c:axId val="26891446"/>
        <c:scaling>
          <c:orientation val="minMax"/>
        </c:scaling>
        <c:axPos val="l"/>
        <c:delete val="0"/>
        <c:numFmt formatCode="General" sourceLinked="1"/>
        <c:majorTickMark val="none"/>
        <c:minorTickMark val="none"/>
        <c:tickLblPos val="nextTo"/>
        <c:spPr>
          <a:ln w="3175">
            <a:solidFill>
              <a:srgbClr val="000000"/>
            </a:solidFill>
          </a:ln>
        </c:spPr>
        <c:crossAx val="4772718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575"/>
          <c:w val="0.96475"/>
          <c:h val="0.911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PELAPORAN'!$K$167:$P$167</c:f>
              <c:numCache/>
            </c:numRef>
          </c:val>
        </c:ser>
        <c:axId val="40696423"/>
        <c:axId val="30723488"/>
      </c:barChart>
      <c:catAx>
        <c:axId val="40696423"/>
        <c:scaling>
          <c:orientation val="minMax"/>
        </c:scaling>
        <c:axPos val="b"/>
        <c:delete val="0"/>
        <c:numFmt formatCode="General" sourceLinked="0"/>
        <c:majorTickMark val="none"/>
        <c:minorTickMark val="none"/>
        <c:tickLblPos val="nextTo"/>
        <c:spPr>
          <a:ln w="3175">
            <a:solidFill>
              <a:srgbClr val="000000"/>
            </a:solidFill>
          </a:ln>
        </c:spPr>
        <c:crossAx val="30723488"/>
        <c:crosses val="autoZero"/>
        <c:auto val="1"/>
        <c:lblOffset val="100"/>
        <c:tickLblSkip val="1"/>
        <c:noMultiLvlLbl val="0"/>
      </c:catAx>
      <c:valAx>
        <c:axId val="30723488"/>
        <c:scaling>
          <c:orientation val="minMax"/>
        </c:scaling>
        <c:axPos val="l"/>
        <c:delete val="0"/>
        <c:numFmt formatCode="General" sourceLinked="1"/>
        <c:majorTickMark val="none"/>
        <c:minorTickMark val="none"/>
        <c:tickLblPos val="nextTo"/>
        <c:spPr>
          <a:ln w="3175">
            <a:solidFill>
              <a:srgbClr val="000000"/>
            </a:solidFill>
          </a:ln>
        </c:spPr>
        <c:crossAx val="4069642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PELAPORAN'!$C$239:$H$239</c:f>
            </c:numRef>
          </c:val>
        </c:ser>
        <c:axId val="54244963"/>
        <c:axId val="18442620"/>
      </c:barChart>
      <c:catAx>
        <c:axId val="54244963"/>
        <c:scaling>
          <c:orientation val="minMax"/>
        </c:scaling>
        <c:axPos val="b"/>
        <c:delete val="0"/>
        <c:numFmt formatCode="General" sourceLinked="1"/>
        <c:majorTickMark val="out"/>
        <c:minorTickMark val="none"/>
        <c:tickLblPos val="nextTo"/>
        <c:spPr>
          <a:ln w="3175">
            <a:solidFill>
              <a:srgbClr val="000000"/>
            </a:solidFill>
          </a:ln>
        </c:spPr>
        <c:crossAx val="18442620"/>
        <c:crosses val="autoZero"/>
        <c:auto val="1"/>
        <c:lblOffset val="100"/>
        <c:tickLblSkip val="1"/>
        <c:noMultiLvlLbl val="0"/>
      </c:catAx>
      <c:valAx>
        <c:axId val="18442620"/>
        <c:scaling>
          <c:orientation val="minMax"/>
          <c:max val="60"/>
        </c:scaling>
        <c:axPos val="l"/>
        <c:delete val="0"/>
        <c:numFmt formatCode="General" sourceLinked="1"/>
        <c:majorTickMark val="out"/>
        <c:minorTickMark val="none"/>
        <c:tickLblPos val="nextTo"/>
        <c:spPr>
          <a:ln w="3175">
            <a:solidFill>
              <a:srgbClr val="000000"/>
            </a:solidFill>
          </a:ln>
        </c:spPr>
        <c:crossAx val="5424496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575"/>
          <c:w val="0.96475"/>
          <c:h val="0.9115"/>
        </c:manualLayout>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PELAPORAN'!$C$185:$H$185</c:f>
              <c:numCache/>
            </c:numRef>
          </c:val>
        </c:ser>
        <c:axId val="8075937"/>
        <c:axId val="5574570"/>
      </c:barChart>
      <c:catAx>
        <c:axId val="8075937"/>
        <c:scaling>
          <c:orientation val="minMax"/>
        </c:scaling>
        <c:axPos val="b"/>
        <c:delete val="0"/>
        <c:numFmt formatCode="General" sourceLinked="0"/>
        <c:majorTickMark val="none"/>
        <c:minorTickMark val="none"/>
        <c:tickLblPos val="nextTo"/>
        <c:spPr>
          <a:ln w="3175">
            <a:solidFill>
              <a:srgbClr val="000000"/>
            </a:solidFill>
          </a:ln>
        </c:spPr>
        <c:crossAx val="5574570"/>
        <c:crosses val="autoZero"/>
        <c:auto val="1"/>
        <c:lblOffset val="100"/>
        <c:tickLblSkip val="1"/>
        <c:noMultiLvlLbl val="0"/>
      </c:catAx>
      <c:valAx>
        <c:axId val="5574570"/>
        <c:scaling>
          <c:orientation val="minMax"/>
        </c:scaling>
        <c:axPos val="l"/>
        <c:delete val="0"/>
        <c:numFmt formatCode="General" sourceLinked="1"/>
        <c:majorTickMark val="none"/>
        <c:minorTickMark val="none"/>
        <c:tickLblPos val="nextTo"/>
        <c:spPr>
          <a:ln w="3175">
            <a:solidFill>
              <a:srgbClr val="000000"/>
            </a:solidFill>
          </a:ln>
        </c:spPr>
        <c:crossAx val="807593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PELAPORAN'!$K$239:$P$239</c:f>
            </c:numRef>
          </c:val>
        </c:ser>
        <c:axId val="31765853"/>
        <c:axId val="17457222"/>
      </c:barChart>
      <c:catAx>
        <c:axId val="31765853"/>
        <c:scaling>
          <c:orientation val="minMax"/>
        </c:scaling>
        <c:axPos val="b"/>
        <c:delete val="0"/>
        <c:numFmt formatCode="General" sourceLinked="1"/>
        <c:majorTickMark val="out"/>
        <c:minorTickMark val="none"/>
        <c:tickLblPos val="nextTo"/>
        <c:spPr>
          <a:ln w="3175">
            <a:solidFill>
              <a:srgbClr val="000000"/>
            </a:solidFill>
          </a:ln>
        </c:spPr>
        <c:crossAx val="17457222"/>
        <c:crosses val="autoZero"/>
        <c:auto val="1"/>
        <c:lblOffset val="100"/>
        <c:tickLblSkip val="1"/>
        <c:noMultiLvlLbl val="0"/>
      </c:catAx>
      <c:valAx>
        <c:axId val="17457222"/>
        <c:scaling>
          <c:orientation val="minMax"/>
          <c:max val="60"/>
        </c:scaling>
        <c:axPos val="l"/>
        <c:delete val="0"/>
        <c:numFmt formatCode="General" sourceLinked="1"/>
        <c:majorTickMark val="out"/>
        <c:minorTickMark val="none"/>
        <c:tickLblPos val="nextTo"/>
        <c:spPr>
          <a:ln w="3175">
            <a:solidFill>
              <a:srgbClr val="000000"/>
            </a:solidFill>
          </a:ln>
        </c:spPr>
        <c:crossAx val="3176585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PELAPORAN'!$B$257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PELAPORAN'!$C$257:$H$257</c:f>
            </c:numRef>
          </c:val>
        </c:ser>
        <c:axId val="22897271"/>
        <c:axId val="4748848"/>
      </c:barChart>
      <c:catAx>
        <c:axId val="22897271"/>
        <c:scaling>
          <c:orientation val="minMax"/>
        </c:scaling>
        <c:axPos val="b"/>
        <c:delete val="0"/>
        <c:numFmt formatCode="General" sourceLinked="1"/>
        <c:majorTickMark val="out"/>
        <c:minorTickMark val="none"/>
        <c:tickLblPos val="nextTo"/>
        <c:spPr>
          <a:ln w="3175">
            <a:solidFill>
              <a:srgbClr val="000000"/>
            </a:solidFill>
          </a:ln>
        </c:spPr>
        <c:crossAx val="4748848"/>
        <c:crosses val="autoZero"/>
        <c:auto val="1"/>
        <c:lblOffset val="100"/>
        <c:tickLblSkip val="1"/>
        <c:noMultiLvlLbl val="0"/>
      </c:catAx>
      <c:valAx>
        <c:axId val="4748848"/>
        <c:scaling>
          <c:orientation val="minMax"/>
          <c:max val="60"/>
        </c:scaling>
        <c:axPos val="l"/>
        <c:delete val="0"/>
        <c:numFmt formatCode="General" sourceLinked="1"/>
        <c:majorTickMark val="out"/>
        <c:minorTickMark val="none"/>
        <c:tickLblPos val="nextTo"/>
        <c:spPr>
          <a:ln w="3175">
            <a:solidFill>
              <a:srgbClr val="000000"/>
            </a:solidFill>
          </a:ln>
        </c:spPr>
        <c:crossAx val="22897271"/>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PELAPORAN'!$C$275:$H$275</c:f>
            </c:numRef>
          </c:val>
        </c:ser>
        <c:axId val="42739633"/>
        <c:axId val="49112378"/>
      </c:barChart>
      <c:catAx>
        <c:axId val="42739633"/>
        <c:scaling>
          <c:orientation val="minMax"/>
        </c:scaling>
        <c:axPos val="b"/>
        <c:delete val="0"/>
        <c:numFmt formatCode="General" sourceLinked="1"/>
        <c:majorTickMark val="out"/>
        <c:minorTickMark val="none"/>
        <c:tickLblPos val="nextTo"/>
        <c:spPr>
          <a:ln w="3175">
            <a:solidFill>
              <a:srgbClr val="000000"/>
            </a:solidFill>
          </a:ln>
        </c:spPr>
        <c:crossAx val="49112378"/>
        <c:crosses val="autoZero"/>
        <c:auto val="1"/>
        <c:lblOffset val="100"/>
        <c:tickLblSkip val="1"/>
        <c:noMultiLvlLbl val="0"/>
      </c:catAx>
      <c:valAx>
        <c:axId val="49112378"/>
        <c:scaling>
          <c:orientation val="minMax"/>
          <c:max val="60"/>
        </c:scaling>
        <c:axPos val="l"/>
        <c:delete val="0"/>
        <c:numFmt formatCode="General" sourceLinked="1"/>
        <c:majorTickMark val="out"/>
        <c:minorTickMark val="none"/>
        <c:tickLblPos val="nextTo"/>
        <c:spPr>
          <a:ln w="3175">
            <a:solidFill>
              <a:srgbClr val="000000"/>
            </a:solidFill>
          </a:ln>
        </c:spPr>
        <c:crossAx val="4273963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PELAPORAN'!$K$275:$P$275</c:f>
            </c:numRef>
          </c:val>
        </c:ser>
        <c:axId val="39358219"/>
        <c:axId val="18679652"/>
      </c:barChart>
      <c:catAx>
        <c:axId val="39358219"/>
        <c:scaling>
          <c:orientation val="minMax"/>
        </c:scaling>
        <c:axPos val="b"/>
        <c:delete val="0"/>
        <c:numFmt formatCode="General" sourceLinked="1"/>
        <c:majorTickMark val="out"/>
        <c:minorTickMark val="none"/>
        <c:tickLblPos val="nextTo"/>
        <c:spPr>
          <a:ln w="3175">
            <a:solidFill>
              <a:srgbClr val="000000"/>
            </a:solidFill>
          </a:ln>
        </c:spPr>
        <c:crossAx val="18679652"/>
        <c:crosses val="autoZero"/>
        <c:auto val="1"/>
        <c:lblOffset val="100"/>
        <c:tickLblSkip val="1"/>
        <c:noMultiLvlLbl val="0"/>
      </c:catAx>
      <c:valAx>
        <c:axId val="18679652"/>
        <c:scaling>
          <c:orientation val="minMax"/>
          <c:max val="60"/>
        </c:scaling>
        <c:axPos val="l"/>
        <c:delete val="0"/>
        <c:numFmt formatCode="General" sourceLinked="1"/>
        <c:majorTickMark val="out"/>
        <c:minorTickMark val="none"/>
        <c:tickLblPos val="nextTo"/>
        <c:spPr>
          <a:ln w="3175">
            <a:solidFill>
              <a:srgbClr val="000000"/>
            </a:solidFill>
          </a:ln>
        </c:spPr>
        <c:crossAx val="3935821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PELAPORAN'!$C$293:$H$293</c:f>
            </c:numRef>
          </c:val>
        </c:ser>
        <c:axId val="33899141"/>
        <c:axId val="36656814"/>
      </c:barChart>
      <c:catAx>
        <c:axId val="33899141"/>
        <c:scaling>
          <c:orientation val="minMax"/>
        </c:scaling>
        <c:axPos val="b"/>
        <c:delete val="0"/>
        <c:numFmt formatCode="General" sourceLinked="1"/>
        <c:majorTickMark val="out"/>
        <c:minorTickMark val="none"/>
        <c:tickLblPos val="nextTo"/>
        <c:spPr>
          <a:ln w="3175">
            <a:solidFill>
              <a:srgbClr val="000000"/>
            </a:solidFill>
          </a:ln>
        </c:spPr>
        <c:crossAx val="36656814"/>
        <c:crosses val="autoZero"/>
        <c:auto val="1"/>
        <c:lblOffset val="100"/>
        <c:tickLblSkip val="1"/>
        <c:noMultiLvlLbl val="0"/>
      </c:catAx>
      <c:valAx>
        <c:axId val="36656814"/>
        <c:scaling>
          <c:orientation val="minMax"/>
          <c:max val="60"/>
        </c:scaling>
        <c:axPos val="l"/>
        <c:delete val="0"/>
        <c:numFmt formatCode="General" sourceLinked="1"/>
        <c:majorTickMark val="out"/>
        <c:minorTickMark val="none"/>
        <c:tickLblPos val="nextTo"/>
        <c:spPr>
          <a:ln w="3175">
            <a:solidFill>
              <a:srgbClr val="000000"/>
            </a:solidFill>
          </a:ln>
        </c:spPr>
        <c:crossAx val="3389914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PELAPORAN'!$K$293:$P$293</c:f>
            </c:numRef>
          </c:val>
        </c:ser>
        <c:axId val="61475871"/>
        <c:axId val="16411928"/>
      </c:barChart>
      <c:catAx>
        <c:axId val="61475871"/>
        <c:scaling>
          <c:orientation val="minMax"/>
        </c:scaling>
        <c:axPos val="b"/>
        <c:delete val="0"/>
        <c:numFmt formatCode="General" sourceLinked="1"/>
        <c:majorTickMark val="none"/>
        <c:minorTickMark val="none"/>
        <c:tickLblPos val="nextTo"/>
        <c:spPr>
          <a:ln w="3175">
            <a:solidFill>
              <a:srgbClr val="000000"/>
            </a:solidFill>
          </a:ln>
        </c:spPr>
        <c:crossAx val="16411928"/>
        <c:crosses val="autoZero"/>
        <c:auto val="1"/>
        <c:lblOffset val="100"/>
        <c:tickLblSkip val="1"/>
        <c:noMultiLvlLbl val="0"/>
      </c:catAx>
      <c:valAx>
        <c:axId val="16411928"/>
        <c:scaling>
          <c:orientation val="minMax"/>
          <c:max val="60"/>
        </c:scaling>
        <c:axPos val="l"/>
        <c:delete val="0"/>
        <c:numFmt formatCode="General" sourceLinked="1"/>
        <c:majorTickMark val="none"/>
        <c:minorTickMark val="none"/>
        <c:tickLblPos val="nextTo"/>
        <c:spPr>
          <a:ln w="3175">
            <a:solidFill>
              <a:srgbClr val="000000"/>
            </a:solidFill>
          </a:ln>
        </c:spPr>
        <c:crossAx val="6147587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4.png" /><Relationship Id="rId11" Type="http://schemas.openxmlformats.org/officeDocument/2006/relationships/image" Target="../media/image5.png"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1</xdr:col>
      <xdr:colOff>2571750</xdr:colOff>
      <xdr:row>2</xdr:row>
      <xdr:rowOff>161925</xdr:rowOff>
    </xdr:to>
    <xdr:pic>
      <xdr:nvPicPr>
        <xdr:cNvPr id="1" name="Picture 1"/>
        <xdr:cNvPicPr preferRelativeResize="1">
          <a:picLocks noChangeAspect="1"/>
        </xdr:cNvPicPr>
      </xdr:nvPicPr>
      <xdr:blipFill>
        <a:blip r:embed="rId1"/>
        <a:stretch>
          <a:fillRect/>
        </a:stretch>
      </xdr:blipFill>
      <xdr:spPr>
        <a:xfrm>
          <a:off x="152400" y="85725"/>
          <a:ext cx="2752725" cy="723900"/>
        </a:xfrm>
        <a:prstGeom prst="rect">
          <a:avLst/>
        </a:prstGeom>
        <a:noFill/>
        <a:ln w="9525" cmpd="sng">
          <a:noFill/>
        </a:ln>
      </xdr:spPr>
    </xdr:pic>
    <xdr:clientData/>
  </xdr:twoCellAnchor>
  <xdr:twoCellAnchor editAs="oneCell">
    <xdr:from>
      <xdr:col>24</xdr:col>
      <xdr:colOff>238125</xdr:colOff>
      <xdr:row>0</xdr:row>
      <xdr:rowOff>276225</xdr:rowOff>
    </xdr:from>
    <xdr:to>
      <xdr:col>24</xdr:col>
      <xdr:colOff>1019175</xdr:colOff>
      <xdr:row>2</xdr:row>
      <xdr:rowOff>285750</xdr:rowOff>
    </xdr:to>
    <xdr:pic>
      <xdr:nvPicPr>
        <xdr:cNvPr id="2" name="Picture 2"/>
        <xdr:cNvPicPr preferRelativeResize="1">
          <a:picLocks noChangeAspect="1"/>
        </xdr:cNvPicPr>
      </xdr:nvPicPr>
      <xdr:blipFill>
        <a:blip r:embed="rId2"/>
        <a:stretch>
          <a:fillRect/>
        </a:stretch>
      </xdr:blipFill>
      <xdr:spPr>
        <a:xfrm>
          <a:off x="40233600" y="276225"/>
          <a:ext cx="7810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2143125</xdr:colOff>
      <xdr:row>9</xdr:row>
      <xdr:rowOff>95250</xdr:rowOff>
    </xdr:from>
    <xdr:to>
      <xdr:col>5</xdr:col>
      <xdr:colOff>5067300</xdr:colOff>
      <xdr:row>13</xdr:row>
      <xdr:rowOff>85725</xdr:rowOff>
    </xdr:to>
    <xdr:pic>
      <xdr:nvPicPr>
        <xdr:cNvPr id="1" name="Picture 1"/>
        <xdr:cNvPicPr preferRelativeResize="1">
          <a:picLocks noChangeAspect="1"/>
        </xdr:cNvPicPr>
      </xdr:nvPicPr>
      <xdr:blipFill>
        <a:blip r:embed="rId1"/>
        <a:stretch>
          <a:fillRect/>
        </a:stretch>
      </xdr:blipFill>
      <xdr:spPr>
        <a:xfrm>
          <a:off x="6057900" y="2238375"/>
          <a:ext cx="2924175" cy="828675"/>
        </a:xfrm>
        <a:prstGeom prst="rect">
          <a:avLst/>
        </a:prstGeom>
        <a:noFill/>
        <a:ln w="9525" cmpd="sng">
          <a:noFill/>
        </a:ln>
      </xdr:spPr>
    </xdr:pic>
    <xdr:clientData/>
  </xdr:twoCellAnchor>
  <xdr:twoCellAnchor editAs="oneCell">
    <xdr:from>
      <xdr:col>5</xdr:col>
      <xdr:colOff>5581650</xdr:colOff>
      <xdr:row>9</xdr:row>
      <xdr:rowOff>133350</xdr:rowOff>
    </xdr:from>
    <xdr:to>
      <xdr:col>5</xdr:col>
      <xdr:colOff>6267450</xdr:colOff>
      <xdr:row>12</xdr:row>
      <xdr:rowOff>180975</xdr:rowOff>
    </xdr:to>
    <xdr:pic>
      <xdr:nvPicPr>
        <xdr:cNvPr id="2" name="Picture 3"/>
        <xdr:cNvPicPr preferRelativeResize="1">
          <a:picLocks noChangeAspect="1"/>
        </xdr:cNvPicPr>
      </xdr:nvPicPr>
      <xdr:blipFill>
        <a:blip r:embed="rId2"/>
        <a:stretch>
          <a:fillRect/>
        </a:stretch>
      </xdr:blipFill>
      <xdr:spPr>
        <a:xfrm>
          <a:off x="9496425" y="2276475"/>
          <a:ext cx="6858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6267450</xdr:colOff>
      <xdr:row>0</xdr:row>
      <xdr:rowOff>66675</xdr:rowOff>
    </xdr:from>
    <xdr:to>
      <xdr:col>1</xdr:col>
      <xdr:colOff>6648450</xdr:colOff>
      <xdr:row>0</xdr:row>
      <xdr:rowOff>390525</xdr:rowOff>
    </xdr:to>
    <xdr:pic>
      <xdr:nvPicPr>
        <xdr:cNvPr id="1" name="Picture 1"/>
        <xdr:cNvPicPr preferRelativeResize="1">
          <a:picLocks noChangeAspect="1"/>
        </xdr:cNvPicPr>
      </xdr:nvPicPr>
      <xdr:blipFill>
        <a:blip r:embed="rId1"/>
        <a:stretch>
          <a:fillRect/>
        </a:stretch>
      </xdr:blipFill>
      <xdr:spPr>
        <a:xfrm>
          <a:off x="7658100" y="66675"/>
          <a:ext cx="3810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xdr:nvGraphicFramePr>
        <xdr:cNvPr id="2" name="Chart 11"/>
        <xdr:cNvGraphicFramePr/>
      </xdr:nvGraphicFramePr>
      <xdr:xfrm>
        <a:off x="6229350" y="20297775"/>
        <a:ext cx="5372100" cy="229552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xdr:nvGraphicFramePr>
        <xdr:cNvPr id="3" name="Chart 14"/>
        <xdr:cNvGraphicFramePr/>
      </xdr:nvGraphicFramePr>
      <xdr:xfrm>
        <a:off x="190500" y="42110025"/>
        <a:ext cx="5314950" cy="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xdr:nvGraphicFramePr>
        <xdr:cNvPr id="4" name="Chart 15"/>
        <xdr:cNvGraphicFramePr/>
      </xdr:nvGraphicFramePr>
      <xdr:xfrm>
        <a:off x="6219825" y="42110025"/>
        <a:ext cx="5381625" cy="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xdr:nvGraphicFramePr>
        <xdr:cNvPr id="5" name="Chart 16"/>
        <xdr:cNvGraphicFramePr/>
      </xdr:nvGraphicFramePr>
      <xdr:xfrm>
        <a:off x="190500" y="42110025"/>
        <a:ext cx="5334000" cy="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275</xdr:row>
      <xdr:rowOff>209550</xdr:rowOff>
    </xdr:from>
    <xdr:to>
      <xdr:col>7</xdr:col>
      <xdr:colOff>600075</xdr:colOff>
      <xdr:row>286</xdr:row>
      <xdr:rowOff>200025</xdr:rowOff>
    </xdr:to>
    <xdr:graphicFrame>
      <xdr:nvGraphicFramePr>
        <xdr:cNvPr id="6" name="Chart 18"/>
        <xdr:cNvGraphicFramePr/>
      </xdr:nvGraphicFramePr>
      <xdr:xfrm>
        <a:off x="209550" y="42110025"/>
        <a:ext cx="5334000" cy="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xdr:nvGraphicFramePr>
        <xdr:cNvPr id="7" name="Chart 19"/>
        <xdr:cNvGraphicFramePr/>
      </xdr:nvGraphicFramePr>
      <xdr:xfrm>
        <a:off x="6200775" y="42110025"/>
        <a:ext cx="5400675"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xdr:nvGraphicFramePr>
        <xdr:cNvPr id="8" name="Chart 21"/>
        <xdr:cNvGraphicFramePr/>
      </xdr:nvGraphicFramePr>
      <xdr:xfrm>
        <a:off x="219075" y="42110025"/>
        <a:ext cx="5324475" cy="0"/>
      </xdr:xfrm>
      <a:graphic>
        <a:graphicData uri="http://schemas.openxmlformats.org/drawingml/2006/chart">
          <c:chart xmlns:c="http://schemas.openxmlformats.org/drawingml/2006/chart" r:id="rId8"/>
        </a:graphicData>
      </a:graphic>
    </xdr:graphicFrame>
    <xdr:clientData/>
  </xdr:twoCellAnchor>
  <xdr:twoCellAnchor>
    <xdr:from>
      <xdr:col>8</xdr:col>
      <xdr:colOff>600075</xdr:colOff>
      <xdr:row>293</xdr:row>
      <xdr:rowOff>152400</xdr:rowOff>
    </xdr:from>
    <xdr:to>
      <xdr:col>15</xdr:col>
      <xdr:colOff>600075</xdr:colOff>
      <xdr:row>304</xdr:row>
      <xdr:rowOff>209550</xdr:rowOff>
    </xdr:to>
    <xdr:graphicFrame>
      <xdr:nvGraphicFramePr>
        <xdr:cNvPr id="9" name="Chart 22"/>
        <xdr:cNvGraphicFramePr/>
      </xdr:nvGraphicFramePr>
      <xdr:xfrm>
        <a:off x="6191250" y="42110025"/>
        <a:ext cx="5362575" cy="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57150</xdr:colOff>
      <xdr:row>0</xdr:row>
      <xdr:rowOff>104775</xdr:rowOff>
    </xdr:from>
    <xdr:to>
      <xdr:col>3</xdr:col>
      <xdr:colOff>57150</xdr:colOff>
      <xdr:row>3</xdr:row>
      <xdr:rowOff>47625</xdr:rowOff>
    </xdr:to>
    <xdr:pic>
      <xdr:nvPicPr>
        <xdr:cNvPr id="10" name="Picture 2"/>
        <xdr:cNvPicPr preferRelativeResize="1">
          <a:picLocks noChangeAspect="1"/>
        </xdr:cNvPicPr>
      </xdr:nvPicPr>
      <xdr:blipFill>
        <a:blip r:embed="rId10"/>
        <a:stretch>
          <a:fillRect/>
        </a:stretch>
      </xdr:blipFill>
      <xdr:spPr>
        <a:xfrm>
          <a:off x="247650" y="104775"/>
          <a:ext cx="2162175" cy="542925"/>
        </a:xfrm>
        <a:prstGeom prst="rect">
          <a:avLst/>
        </a:prstGeom>
        <a:noFill/>
        <a:ln w="9525" cmpd="sng">
          <a:noFill/>
        </a:ln>
      </xdr:spPr>
    </xdr:pic>
    <xdr:clientData/>
  </xdr:twoCellAnchor>
  <xdr:twoCellAnchor editAs="oneCell">
    <xdr:from>
      <xdr:col>15</xdr:col>
      <xdr:colOff>152400</xdr:colOff>
      <xdr:row>0</xdr:row>
      <xdr:rowOff>180975</xdr:rowOff>
    </xdr:from>
    <xdr:to>
      <xdr:col>16</xdr:col>
      <xdr:colOff>28575</xdr:colOff>
      <xdr:row>3</xdr:row>
      <xdr:rowOff>19050</xdr:rowOff>
    </xdr:to>
    <xdr:pic>
      <xdr:nvPicPr>
        <xdr:cNvPr id="11" name="Picture 20"/>
        <xdr:cNvPicPr preferRelativeResize="1">
          <a:picLocks noChangeAspect="1"/>
        </xdr:cNvPicPr>
      </xdr:nvPicPr>
      <xdr:blipFill>
        <a:blip r:embed="rId11"/>
        <a:stretch>
          <a:fillRect/>
        </a:stretch>
      </xdr:blipFill>
      <xdr:spPr>
        <a:xfrm>
          <a:off x="11106150" y="180975"/>
          <a:ext cx="523875" cy="438150"/>
        </a:xfrm>
        <a:prstGeom prst="rect">
          <a:avLst/>
        </a:prstGeom>
        <a:noFill/>
        <a:ln w="9525" cmpd="sng">
          <a:noFill/>
        </a:ln>
      </xdr:spPr>
    </xdr:pic>
    <xdr:clientData/>
  </xdr:twoCellAnchor>
  <xdr:twoCellAnchor>
    <xdr:from>
      <xdr:col>1</xdr:col>
      <xdr:colOff>38100</xdr:colOff>
      <xdr:row>8</xdr:row>
      <xdr:rowOff>209550</xdr:rowOff>
    </xdr:from>
    <xdr:to>
      <xdr:col>8</xdr:col>
      <xdr:colOff>9525</xdr:colOff>
      <xdr:row>19</xdr:row>
      <xdr:rowOff>171450</xdr:rowOff>
    </xdr:to>
    <xdr:graphicFrame>
      <xdr:nvGraphicFramePr>
        <xdr:cNvPr id="12" name="Chart 3"/>
        <xdr:cNvGraphicFramePr/>
      </xdr:nvGraphicFramePr>
      <xdr:xfrm>
        <a:off x="228600" y="1866900"/>
        <a:ext cx="5372100" cy="2266950"/>
      </xdr:xfrm>
      <a:graphic>
        <a:graphicData uri="http://schemas.openxmlformats.org/drawingml/2006/chart">
          <c:chart xmlns:c="http://schemas.openxmlformats.org/drawingml/2006/chart" r:id="rId12"/>
        </a:graphicData>
      </a:graphic>
    </xdr:graphicFrame>
    <xdr:clientData/>
  </xdr:twoCellAnchor>
  <xdr:twoCellAnchor>
    <xdr:from>
      <xdr:col>0</xdr:col>
      <xdr:colOff>190500</xdr:colOff>
      <xdr:row>311</xdr:row>
      <xdr:rowOff>152400</xdr:rowOff>
    </xdr:from>
    <xdr:to>
      <xdr:col>7</xdr:col>
      <xdr:colOff>600075</xdr:colOff>
      <xdr:row>322</xdr:row>
      <xdr:rowOff>209550</xdr:rowOff>
    </xdr:to>
    <xdr:graphicFrame>
      <xdr:nvGraphicFramePr>
        <xdr:cNvPr id="13" name="Chart 23"/>
        <xdr:cNvGraphicFramePr/>
      </xdr:nvGraphicFramePr>
      <xdr:xfrm>
        <a:off x="190500" y="42110025"/>
        <a:ext cx="535305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14" name="Chart 33"/>
        <xdr:cNvGraphicFramePr/>
      </xdr:nvGraphicFramePr>
      <xdr:xfrm>
        <a:off x="6200775" y="9201150"/>
        <a:ext cx="5400675" cy="2247900"/>
      </xdr:xfrm>
      <a:graphic>
        <a:graphicData uri="http://schemas.openxmlformats.org/drawingml/2006/chart">
          <c:chart xmlns:c="http://schemas.openxmlformats.org/drawingml/2006/chart" r:id="rId14"/>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15" name="Chart 35"/>
        <xdr:cNvGraphicFramePr/>
      </xdr:nvGraphicFramePr>
      <xdr:xfrm>
        <a:off x="228600" y="9172575"/>
        <a:ext cx="5372100" cy="226695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xdr:nvGraphicFramePr>
        <xdr:cNvPr id="16" name="Chart 37"/>
        <xdr:cNvGraphicFramePr/>
      </xdr:nvGraphicFramePr>
      <xdr:xfrm>
        <a:off x="6200775" y="16535400"/>
        <a:ext cx="5400675" cy="22479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xdr:nvGraphicFramePr>
        <xdr:cNvPr id="17" name="Chart 38"/>
        <xdr:cNvGraphicFramePr/>
      </xdr:nvGraphicFramePr>
      <xdr:xfrm>
        <a:off x="6219825" y="42110025"/>
        <a:ext cx="5314950" cy="0"/>
      </xdr:xfrm>
      <a:graphic>
        <a:graphicData uri="http://schemas.openxmlformats.org/drawingml/2006/chart">
          <c:chart xmlns:c="http://schemas.openxmlformats.org/drawingml/2006/chart" r:id="rId1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xdr:nvGraphicFramePr>
        <xdr:cNvPr id="18" name="Chart 39"/>
        <xdr:cNvGraphicFramePr/>
      </xdr:nvGraphicFramePr>
      <xdr:xfrm>
        <a:off x="228600" y="16506825"/>
        <a:ext cx="5372100" cy="2266950"/>
      </xdr:xfrm>
      <a:graphic>
        <a:graphicData uri="http://schemas.openxmlformats.org/drawingml/2006/chart">
          <c:chart xmlns:c="http://schemas.openxmlformats.org/drawingml/2006/chart" r:id="rId1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xdr:nvGraphicFramePr>
        <xdr:cNvPr id="19" name="Chart 40"/>
        <xdr:cNvGraphicFramePr/>
      </xdr:nvGraphicFramePr>
      <xdr:xfrm>
        <a:off x="209550" y="27727275"/>
        <a:ext cx="5381625" cy="2295525"/>
      </xdr:xfrm>
      <a:graphic>
        <a:graphicData uri="http://schemas.openxmlformats.org/drawingml/2006/chart">
          <c:chart xmlns:c="http://schemas.openxmlformats.org/drawingml/2006/chart" r:id="rId19"/>
        </a:graphicData>
      </a:graphic>
    </xdr:graphicFrame>
    <xdr:clientData/>
  </xdr:twoCellAnchor>
  <xdr:twoCellAnchor>
    <xdr:from>
      <xdr:col>9</xdr:col>
      <xdr:colOff>0</xdr:colOff>
      <xdr:row>113</xdr:row>
      <xdr:rowOff>209550</xdr:rowOff>
    </xdr:from>
    <xdr:to>
      <xdr:col>16</xdr:col>
      <xdr:colOff>0</xdr:colOff>
      <xdr:row>124</xdr:row>
      <xdr:rowOff>190500</xdr:rowOff>
    </xdr:to>
    <xdr:graphicFrame>
      <xdr:nvGraphicFramePr>
        <xdr:cNvPr id="20" name="Chart 41"/>
        <xdr:cNvGraphicFramePr/>
      </xdr:nvGraphicFramePr>
      <xdr:xfrm>
        <a:off x="6200775" y="23926800"/>
        <a:ext cx="5400675" cy="2286000"/>
      </xdr:xfrm>
      <a:graphic>
        <a:graphicData uri="http://schemas.openxmlformats.org/drawingml/2006/chart">
          <c:chart xmlns:c="http://schemas.openxmlformats.org/drawingml/2006/chart" r:id="rId2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xdr:nvGraphicFramePr>
        <xdr:cNvPr id="21" name="Chart 42"/>
        <xdr:cNvGraphicFramePr/>
      </xdr:nvGraphicFramePr>
      <xdr:xfrm>
        <a:off x="6219825" y="27765375"/>
        <a:ext cx="5314950" cy="2247900"/>
      </xdr:xfrm>
      <a:graphic>
        <a:graphicData uri="http://schemas.openxmlformats.org/drawingml/2006/chart">
          <c:chart xmlns:c="http://schemas.openxmlformats.org/drawingml/2006/chart" r:id="rId21"/>
        </a:graphicData>
      </a:graphic>
    </xdr:graphicFrame>
    <xdr:clientData/>
  </xdr:twoCellAnchor>
  <xdr:twoCellAnchor>
    <xdr:from>
      <xdr:col>1</xdr:col>
      <xdr:colOff>38100</xdr:colOff>
      <xdr:row>113</xdr:row>
      <xdr:rowOff>209550</xdr:rowOff>
    </xdr:from>
    <xdr:to>
      <xdr:col>8</xdr:col>
      <xdr:colOff>9525</xdr:colOff>
      <xdr:row>124</xdr:row>
      <xdr:rowOff>171450</xdr:rowOff>
    </xdr:to>
    <xdr:graphicFrame>
      <xdr:nvGraphicFramePr>
        <xdr:cNvPr id="22" name="Chart 43"/>
        <xdr:cNvGraphicFramePr/>
      </xdr:nvGraphicFramePr>
      <xdr:xfrm>
        <a:off x="228600" y="23926800"/>
        <a:ext cx="5372100" cy="2266950"/>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149</xdr:row>
      <xdr:rowOff>209550</xdr:rowOff>
    </xdr:from>
    <xdr:to>
      <xdr:col>16</xdr:col>
      <xdr:colOff>0</xdr:colOff>
      <xdr:row>160</xdr:row>
      <xdr:rowOff>190500</xdr:rowOff>
    </xdr:to>
    <xdr:graphicFrame>
      <xdr:nvGraphicFramePr>
        <xdr:cNvPr id="23" name="Chart 45"/>
        <xdr:cNvGraphicFramePr/>
      </xdr:nvGraphicFramePr>
      <xdr:xfrm>
        <a:off x="6200775" y="31527750"/>
        <a:ext cx="5400675" cy="2286000"/>
      </xdr:xfrm>
      <a:graphic>
        <a:graphicData uri="http://schemas.openxmlformats.org/drawingml/2006/chart">
          <c:chart xmlns:c="http://schemas.openxmlformats.org/drawingml/2006/chart" r:id="rId23"/>
        </a:graphicData>
      </a:graphic>
    </xdr:graphicFrame>
    <xdr:clientData/>
  </xdr:twoCellAnchor>
  <xdr:twoCellAnchor>
    <xdr:from>
      <xdr:col>1</xdr:col>
      <xdr:colOff>38100</xdr:colOff>
      <xdr:row>149</xdr:row>
      <xdr:rowOff>209550</xdr:rowOff>
    </xdr:from>
    <xdr:to>
      <xdr:col>8</xdr:col>
      <xdr:colOff>9525</xdr:colOff>
      <xdr:row>160</xdr:row>
      <xdr:rowOff>171450</xdr:rowOff>
    </xdr:to>
    <xdr:graphicFrame>
      <xdr:nvGraphicFramePr>
        <xdr:cNvPr id="24" name="Chart 47"/>
        <xdr:cNvGraphicFramePr/>
      </xdr:nvGraphicFramePr>
      <xdr:xfrm>
        <a:off x="228600" y="31527750"/>
        <a:ext cx="5372100" cy="2266950"/>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25" name="Chart 48"/>
        <xdr:cNvGraphicFramePr/>
      </xdr:nvGraphicFramePr>
      <xdr:xfrm>
        <a:off x="6200775" y="5629275"/>
        <a:ext cx="5400675" cy="2276475"/>
      </xdr:xfrm>
      <a:graphic>
        <a:graphicData uri="http://schemas.openxmlformats.org/drawingml/2006/chart">
          <c:chart xmlns:c="http://schemas.openxmlformats.org/drawingml/2006/chart" r:id="rId25"/>
        </a:graphicData>
      </a:graphic>
    </xdr:graphicFrame>
    <xdr:clientData/>
  </xdr:twoCellAnchor>
  <xdr:twoCellAnchor>
    <xdr:from>
      <xdr:col>0</xdr:col>
      <xdr:colOff>190500</xdr:colOff>
      <xdr:row>26</xdr:row>
      <xdr:rowOff>171450</xdr:rowOff>
    </xdr:from>
    <xdr:to>
      <xdr:col>7</xdr:col>
      <xdr:colOff>638175</xdr:colOff>
      <xdr:row>37</xdr:row>
      <xdr:rowOff>142875</xdr:rowOff>
    </xdr:to>
    <xdr:graphicFrame>
      <xdr:nvGraphicFramePr>
        <xdr:cNvPr id="26" name="Chart 49"/>
        <xdr:cNvGraphicFramePr/>
      </xdr:nvGraphicFramePr>
      <xdr:xfrm>
        <a:off x="190500" y="5610225"/>
        <a:ext cx="5391150" cy="2276475"/>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62</xdr:row>
      <xdr:rowOff>0</xdr:rowOff>
    </xdr:from>
    <xdr:to>
      <xdr:col>7</xdr:col>
      <xdr:colOff>619125</xdr:colOff>
      <xdr:row>72</xdr:row>
      <xdr:rowOff>171450</xdr:rowOff>
    </xdr:to>
    <xdr:graphicFrame>
      <xdr:nvGraphicFramePr>
        <xdr:cNvPr id="27" name="Chart 50"/>
        <xdr:cNvGraphicFramePr/>
      </xdr:nvGraphicFramePr>
      <xdr:xfrm>
        <a:off x="190500" y="12973050"/>
        <a:ext cx="5372100" cy="226695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xdr:nvGraphicFramePr>
        <xdr:cNvPr id="28" name="Chart 51"/>
        <xdr:cNvGraphicFramePr/>
      </xdr:nvGraphicFramePr>
      <xdr:xfrm>
        <a:off x="6200775" y="12973050"/>
        <a:ext cx="5372100" cy="226695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xdr:nvGraphicFramePr>
        <xdr:cNvPr id="29" name="Chart 52"/>
        <xdr:cNvGraphicFramePr/>
      </xdr:nvGraphicFramePr>
      <xdr:xfrm>
        <a:off x="190500" y="20335875"/>
        <a:ext cx="5372100" cy="226695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168</xdr:row>
      <xdr:rowOff>0</xdr:rowOff>
    </xdr:from>
    <xdr:to>
      <xdr:col>7</xdr:col>
      <xdr:colOff>619125</xdr:colOff>
      <xdr:row>179</xdr:row>
      <xdr:rowOff>0</xdr:rowOff>
    </xdr:to>
    <xdr:graphicFrame>
      <xdr:nvGraphicFramePr>
        <xdr:cNvPr id="30" name="Chart 55"/>
        <xdr:cNvGraphicFramePr/>
      </xdr:nvGraphicFramePr>
      <xdr:xfrm>
        <a:off x="190500" y="35328225"/>
        <a:ext cx="5372100" cy="2305050"/>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168</xdr:row>
      <xdr:rowOff>0</xdr:rowOff>
    </xdr:from>
    <xdr:to>
      <xdr:col>15</xdr:col>
      <xdr:colOff>619125</xdr:colOff>
      <xdr:row>179</xdr:row>
      <xdr:rowOff>0</xdr:rowOff>
    </xdr:to>
    <xdr:graphicFrame>
      <xdr:nvGraphicFramePr>
        <xdr:cNvPr id="31" name="Chart 57"/>
        <xdr:cNvGraphicFramePr/>
      </xdr:nvGraphicFramePr>
      <xdr:xfrm>
        <a:off x="6200775" y="35328225"/>
        <a:ext cx="5372100" cy="2305050"/>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186</xdr:row>
      <xdr:rowOff>0</xdr:rowOff>
    </xdr:from>
    <xdr:to>
      <xdr:col>7</xdr:col>
      <xdr:colOff>619125</xdr:colOff>
      <xdr:row>197</xdr:row>
      <xdr:rowOff>0</xdr:rowOff>
    </xdr:to>
    <xdr:graphicFrame>
      <xdr:nvGraphicFramePr>
        <xdr:cNvPr id="32" name="Chart 59"/>
        <xdr:cNvGraphicFramePr/>
      </xdr:nvGraphicFramePr>
      <xdr:xfrm>
        <a:off x="190500" y="39176325"/>
        <a:ext cx="5372100" cy="2305050"/>
      </xdr:xfrm>
      <a:graphic>
        <a:graphicData uri="http://schemas.openxmlformats.org/drawingml/2006/chart">
          <c:chart xmlns:c="http://schemas.openxmlformats.org/drawingml/2006/chart" r:id="rId3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105"/>
  <sheetViews>
    <sheetView showGridLines="0" tabSelected="1" zoomScale="30" zoomScaleNormal="30" zoomScaleSheetLayoutView="100" zoomScalePageLayoutView="0" workbookViewId="0" topLeftCell="A1">
      <pane xSplit="3" ySplit="12" topLeftCell="D13" activePane="bottomRight" state="frozen"/>
      <selection pane="topLeft" activeCell="A1" sqref="A1"/>
      <selection pane="topRight" activeCell="D1" sqref="D1"/>
      <selection pane="bottomLeft" activeCell="A13" sqref="A13"/>
      <selection pane="bottomRight" activeCell="N10" sqref="N10:N12"/>
    </sheetView>
  </sheetViews>
  <sheetFormatPr defaultColWidth="0" defaultRowHeight="15" zeroHeight="1"/>
  <cols>
    <col min="1" max="1" width="5.00390625" style="104" customWidth="1"/>
    <col min="2" max="2" width="54.140625" style="104" customWidth="1"/>
    <col min="3" max="3" width="26.28125" style="104" customWidth="1"/>
    <col min="4" max="4" width="11.421875" style="105" customWidth="1"/>
    <col min="5" max="11" width="21.57421875" style="104" customWidth="1"/>
    <col min="12" max="12" width="26.57421875" style="104" customWidth="1"/>
    <col min="13" max="13" width="21.57421875" style="104" customWidth="1"/>
    <col min="14" max="14" width="26.7109375" style="104" customWidth="1"/>
    <col min="15" max="24" width="27.7109375" style="104" customWidth="1"/>
    <col min="25" max="25" width="25.28125" style="104" customWidth="1"/>
    <col min="26" max="29" width="12.7109375" style="104" hidden="1" customWidth="1"/>
    <col min="30" max="30" width="17.00390625" style="105" hidden="1" customWidth="1"/>
    <col min="31" max="31" width="5.421875" style="104" hidden="1" customWidth="1"/>
    <col min="32" max="32" width="2.421875" style="104" hidden="1" customWidth="1"/>
    <col min="33" max="33" width="2.57421875" style="104" hidden="1" customWidth="1"/>
    <col min="34" max="34" width="9.140625" style="104" hidden="1" customWidth="1"/>
    <col min="35" max="16384" width="0" style="104" hidden="1" customWidth="1"/>
  </cols>
  <sheetData>
    <row r="1" spans="1:30" s="102" customFormat="1" ht="25.5" customHeight="1">
      <c r="A1" s="106"/>
      <c r="B1" s="107"/>
      <c r="C1" s="108" t="s">
        <v>0</v>
      </c>
      <c r="D1" s="109" t="s">
        <v>100</v>
      </c>
      <c r="E1" s="109"/>
      <c r="F1" s="109"/>
      <c r="G1" s="109"/>
      <c r="H1" s="109"/>
      <c r="I1" s="109"/>
      <c r="J1" s="109"/>
      <c r="K1" s="109"/>
      <c r="L1" s="109"/>
      <c r="M1" s="109"/>
      <c r="N1" s="109"/>
      <c r="O1" s="109"/>
      <c r="P1" s="109"/>
      <c r="Q1" s="109"/>
      <c r="R1" s="109"/>
      <c r="S1" s="109"/>
      <c r="T1" s="107"/>
      <c r="U1" s="107"/>
      <c r="V1" s="106"/>
      <c r="W1" s="107"/>
      <c r="X1" s="107"/>
      <c r="Y1" s="107"/>
      <c r="Z1" s="107"/>
      <c r="AA1" s="107"/>
      <c r="AB1" s="107"/>
      <c r="AC1" s="107"/>
      <c r="AD1" s="124"/>
    </row>
    <row r="2" spans="1:30" s="102" customFormat="1" ht="25.5" customHeight="1">
      <c r="A2" s="106"/>
      <c r="B2" s="107"/>
      <c r="C2" s="108" t="s">
        <v>1</v>
      </c>
      <c r="D2" s="109" t="s">
        <v>99</v>
      </c>
      <c r="E2" s="109"/>
      <c r="F2" s="109"/>
      <c r="G2" s="109"/>
      <c r="H2" s="109"/>
      <c r="I2" s="109"/>
      <c r="J2" s="109"/>
      <c r="K2" s="109"/>
      <c r="L2" s="109"/>
      <c r="M2" s="109"/>
      <c r="N2" s="109"/>
      <c r="O2" s="109"/>
      <c r="P2" s="109"/>
      <c r="Q2" s="109"/>
      <c r="R2" s="109"/>
      <c r="S2" s="109"/>
      <c r="T2" s="107"/>
      <c r="U2" s="107"/>
      <c r="V2" s="106"/>
      <c r="W2" s="107"/>
      <c r="X2" s="107"/>
      <c r="Y2" s="107"/>
      <c r="Z2" s="107"/>
      <c r="AA2" s="107"/>
      <c r="AB2" s="107"/>
      <c r="AC2" s="107"/>
      <c r="AD2" s="124"/>
    </row>
    <row r="3" spans="1:30" s="102" customFormat="1" ht="25.5" customHeight="1">
      <c r="A3" s="106"/>
      <c r="B3" s="110"/>
      <c r="C3" s="108" t="s">
        <v>2</v>
      </c>
      <c r="D3" s="109" t="s">
        <v>99</v>
      </c>
      <c r="E3" s="109"/>
      <c r="F3" s="109"/>
      <c r="G3" s="109"/>
      <c r="H3" s="109"/>
      <c r="I3" s="109"/>
      <c r="J3" s="109"/>
      <c r="K3" s="109"/>
      <c r="L3" s="109"/>
      <c r="M3" s="109"/>
      <c r="N3" s="109"/>
      <c r="O3" s="109"/>
      <c r="P3" s="109"/>
      <c r="Q3" s="109"/>
      <c r="R3" s="109"/>
      <c r="S3" s="109"/>
      <c r="T3" s="110"/>
      <c r="U3" s="110"/>
      <c r="V3" s="106"/>
      <c r="W3" s="110"/>
      <c r="X3" s="110"/>
      <c r="Y3" s="110"/>
      <c r="Z3" s="110"/>
      <c r="AA3" s="110"/>
      <c r="AB3" s="110"/>
      <c r="AC3" s="110"/>
      <c r="AD3" s="125"/>
    </row>
    <row r="4" spans="1:30" s="102" customFormat="1" ht="25.5" customHeight="1">
      <c r="A4" s="106"/>
      <c r="B4" s="107"/>
      <c r="C4" s="108" t="s">
        <v>3</v>
      </c>
      <c r="D4" s="253">
        <v>2018</v>
      </c>
      <c r="E4" s="109"/>
      <c r="F4" s="109"/>
      <c r="G4" s="109"/>
      <c r="H4" s="109"/>
      <c r="I4" s="109"/>
      <c r="J4" s="109"/>
      <c r="K4" s="109"/>
      <c r="L4" s="109"/>
      <c r="M4" s="109"/>
      <c r="N4" s="109"/>
      <c r="O4" s="109"/>
      <c r="P4" s="109"/>
      <c r="Q4" s="109"/>
      <c r="R4" s="109"/>
      <c r="S4" s="109" t="s">
        <v>4</v>
      </c>
      <c r="T4" s="107"/>
      <c r="U4" s="107"/>
      <c r="V4" s="106"/>
      <c r="W4" s="107"/>
      <c r="X4" s="107"/>
      <c r="Y4" s="107"/>
      <c r="Z4" s="107"/>
      <c r="AA4" s="107"/>
      <c r="AB4" s="107"/>
      <c r="AC4" s="107"/>
      <c r="AD4" s="124"/>
    </row>
    <row r="5" spans="1:30" ht="15.75" customHeight="1">
      <c r="A5" s="111"/>
      <c r="B5" s="111"/>
      <c r="C5" s="111"/>
      <c r="D5" s="112"/>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2"/>
    </row>
    <row r="6" spans="1:30" s="103" customFormat="1" ht="19.5" customHeight="1">
      <c r="A6" s="196" t="s">
        <v>5</v>
      </c>
      <c r="B6" s="111"/>
      <c r="C6" s="113" t="s">
        <v>6</v>
      </c>
      <c r="D6" s="197" t="s">
        <v>281</v>
      </c>
      <c r="E6" s="111"/>
      <c r="F6" s="114"/>
      <c r="G6" s="114"/>
      <c r="H6" s="114"/>
      <c r="I6" s="114"/>
      <c r="J6" s="114"/>
      <c r="K6" s="114"/>
      <c r="L6" s="114"/>
      <c r="M6" s="114"/>
      <c r="N6" s="197"/>
      <c r="O6" s="114"/>
      <c r="P6" s="114"/>
      <c r="Q6" s="114"/>
      <c r="R6" s="114"/>
      <c r="S6" s="114"/>
      <c r="T6" s="114"/>
      <c r="U6" s="114"/>
      <c r="V6" s="114"/>
      <c r="W6" s="114"/>
      <c r="X6" s="114"/>
      <c r="Y6" s="114"/>
      <c r="Z6" s="115"/>
      <c r="AA6" s="115"/>
      <c r="AB6" s="115"/>
      <c r="AC6" s="115"/>
      <c r="AD6" s="116"/>
    </row>
    <row r="7" spans="1:30" s="103" customFormat="1" ht="19.5" customHeight="1">
      <c r="A7" s="195" t="s">
        <v>215</v>
      </c>
      <c r="B7" s="114"/>
      <c r="C7" s="113" t="s">
        <v>7</v>
      </c>
      <c r="D7" s="197" t="s">
        <v>216</v>
      </c>
      <c r="E7" s="111"/>
      <c r="F7" s="114"/>
      <c r="G7" s="114"/>
      <c r="H7" s="114"/>
      <c r="I7" s="114"/>
      <c r="J7" s="114"/>
      <c r="K7" s="114"/>
      <c r="L7" s="114"/>
      <c r="M7" s="114"/>
      <c r="N7" s="197"/>
      <c r="O7" s="114"/>
      <c r="P7" s="114"/>
      <c r="Q7" s="114"/>
      <c r="R7" s="114"/>
      <c r="S7" s="114"/>
      <c r="T7" s="114"/>
      <c r="U7" s="114"/>
      <c r="V7" s="114"/>
      <c r="W7" s="114"/>
      <c r="X7" s="114"/>
      <c r="Y7" s="114"/>
      <c r="Z7" s="115"/>
      <c r="AA7" s="115"/>
      <c r="AB7" s="115"/>
      <c r="AC7" s="115"/>
      <c r="AD7" s="116"/>
    </row>
    <row r="8" spans="1:30" s="103" customFormat="1" ht="19.5" customHeight="1">
      <c r="A8" s="195"/>
      <c r="B8" s="114"/>
      <c r="C8" s="115"/>
      <c r="D8" s="114"/>
      <c r="E8" s="116"/>
      <c r="F8" s="117"/>
      <c r="G8" s="116"/>
      <c r="H8" s="117"/>
      <c r="I8" s="116"/>
      <c r="J8" s="117"/>
      <c r="K8" s="116"/>
      <c r="L8" s="117"/>
      <c r="M8" s="116"/>
      <c r="N8" s="117"/>
      <c r="O8" s="116"/>
      <c r="P8" s="117"/>
      <c r="Q8" s="116"/>
      <c r="R8" s="117"/>
      <c r="S8" s="116"/>
      <c r="T8" s="117"/>
      <c r="U8" s="116"/>
      <c r="V8" s="117"/>
      <c r="W8" s="116"/>
      <c r="X8" s="117"/>
      <c r="Y8" s="116"/>
      <c r="Z8" s="117"/>
      <c r="AA8" s="116"/>
      <c r="AB8" s="117"/>
      <c r="AC8" s="116"/>
      <c r="AD8" s="117"/>
    </row>
    <row r="9" spans="1:30" s="103" customFormat="1" ht="27" customHeight="1">
      <c r="A9" s="217" t="s">
        <v>8</v>
      </c>
      <c r="B9" s="217" t="s">
        <v>9</v>
      </c>
      <c r="C9" s="218" t="s">
        <v>10</v>
      </c>
      <c r="D9" s="219" t="s">
        <v>11</v>
      </c>
      <c r="E9" s="226" t="s">
        <v>80</v>
      </c>
      <c r="F9" s="227"/>
      <c r="G9" s="227"/>
      <c r="H9" s="227"/>
      <c r="I9" s="227"/>
      <c r="J9" s="227"/>
      <c r="K9" s="227"/>
      <c r="L9" s="227"/>
      <c r="M9" s="227"/>
      <c r="N9" s="227"/>
      <c r="O9" s="206" t="s">
        <v>81</v>
      </c>
      <c r="P9" s="207"/>
      <c r="Q9" s="207"/>
      <c r="R9" s="207"/>
      <c r="S9" s="207"/>
      <c r="T9" s="207"/>
      <c r="U9" s="207"/>
      <c r="V9" s="207"/>
      <c r="W9" s="207"/>
      <c r="X9" s="207"/>
      <c r="Y9" s="207"/>
      <c r="Z9" s="122"/>
      <c r="AA9" s="122"/>
      <c r="AB9" s="122"/>
      <c r="AC9" s="122"/>
      <c r="AD9" s="154" t="s">
        <v>12</v>
      </c>
    </row>
    <row r="10" spans="1:30" s="103" customFormat="1" ht="51.75" customHeight="1">
      <c r="A10" s="217"/>
      <c r="B10" s="217"/>
      <c r="C10" s="218"/>
      <c r="D10" s="219"/>
      <c r="E10" s="200" t="s">
        <v>105</v>
      </c>
      <c r="F10" s="201"/>
      <c r="G10" s="202"/>
      <c r="H10" s="202"/>
      <c r="I10" s="202"/>
      <c r="J10" s="202"/>
      <c r="K10" s="201"/>
      <c r="L10" s="201"/>
      <c r="M10" s="194" t="s">
        <v>106</v>
      </c>
      <c r="N10" s="203" t="s">
        <v>12</v>
      </c>
      <c r="O10" s="208" t="s">
        <v>82</v>
      </c>
      <c r="P10" s="209"/>
      <c r="Q10" s="209"/>
      <c r="R10" s="209"/>
      <c r="S10" s="209"/>
      <c r="T10" s="209"/>
      <c r="U10" s="209"/>
      <c r="V10" s="210"/>
      <c r="W10" s="223" t="s">
        <v>83</v>
      </c>
      <c r="X10" s="221" t="s">
        <v>84</v>
      </c>
      <c r="Y10" s="214" t="s">
        <v>12</v>
      </c>
      <c r="Z10" s="159"/>
      <c r="AA10" s="159"/>
      <c r="AB10" s="159"/>
      <c r="AC10" s="159"/>
      <c r="AD10" s="155"/>
    </row>
    <row r="11" spans="1:30" s="103" customFormat="1" ht="34.5" customHeight="1">
      <c r="A11" s="217"/>
      <c r="B11" s="217"/>
      <c r="C11" s="218"/>
      <c r="D11" s="219"/>
      <c r="E11" s="216" t="s">
        <v>103</v>
      </c>
      <c r="F11" s="215" t="s">
        <v>277</v>
      </c>
      <c r="G11" s="204" t="s">
        <v>278</v>
      </c>
      <c r="H11" s="205"/>
      <c r="I11" s="205"/>
      <c r="J11" s="205"/>
      <c r="K11" s="215" t="s">
        <v>104</v>
      </c>
      <c r="L11" s="215" t="s">
        <v>279</v>
      </c>
      <c r="M11" s="215" t="s">
        <v>280</v>
      </c>
      <c r="N11" s="203"/>
      <c r="O11" s="211"/>
      <c r="P11" s="212"/>
      <c r="Q11" s="212"/>
      <c r="R11" s="212"/>
      <c r="S11" s="212"/>
      <c r="T11" s="212"/>
      <c r="U11" s="212"/>
      <c r="V11" s="213"/>
      <c r="W11" s="224"/>
      <c r="X11" s="222"/>
      <c r="Y11" s="214"/>
      <c r="Z11" s="123"/>
      <c r="AA11" s="123"/>
      <c r="AB11" s="126"/>
      <c r="AC11" s="126"/>
      <c r="AD11" s="155"/>
    </row>
    <row r="12" spans="1:30" ht="81" customHeight="1">
      <c r="A12" s="217"/>
      <c r="B12" s="217"/>
      <c r="C12" s="218"/>
      <c r="D12" s="219"/>
      <c r="E12" s="216"/>
      <c r="F12" s="225"/>
      <c r="G12" s="160" t="s">
        <v>273</v>
      </c>
      <c r="H12" s="118" t="s">
        <v>274</v>
      </c>
      <c r="I12" s="118" t="s">
        <v>275</v>
      </c>
      <c r="J12" s="162" t="s">
        <v>276</v>
      </c>
      <c r="K12" s="215"/>
      <c r="L12" s="215"/>
      <c r="M12" s="215"/>
      <c r="N12" s="203"/>
      <c r="O12" s="188" t="s">
        <v>305</v>
      </c>
      <c r="P12" s="188" t="s">
        <v>296</v>
      </c>
      <c r="Q12" s="188" t="s">
        <v>297</v>
      </c>
      <c r="R12" s="188" t="s">
        <v>298</v>
      </c>
      <c r="S12" s="188" t="s">
        <v>299</v>
      </c>
      <c r="T12" s="188" t="s">
        <v>300</v>
      </c>
      <c r="U12" s="188" t="s">
        <v>301</v>
      </c>
      <c r="V12" s="188" t="s">
        <v>302</v>
      </c>
      <c r="W12" s="188" t="s">
        <v>303</v>
      </c>
      <c r="X12" s="188" t="s">
        <v>304</v>
      </c>
      <c r="Y12" s="214"/>
      <c r="Z12" s="160"/>
      <c r="AA12" s="118"/>
      <c r="AB12" s="127"/>
      <c r="AC12" s="127"/>
      <c r="AD12" s="156"/>
    </row>
    <row r="13" spans="1:33" s="103" customFormat="1" ht="24.75" customHeight="1">
      <c r="A13" s="119">
        <v>1</v>
      </c>
      <c r="B13" s="120" t="s">
        <v>13</v>
      </c>
      <c r="C13" s="121">
        <v>40307162521</v>
      </c>
      <c r="D13" s="161" t="str">
        <f>IF(C13="","",VLOOKUP(VALUE(RIGHT(C13)),$AF$13:$AG$22,2))</f>
        <v>L</v>
      </c>
      <c r="E13" s="161">
        <v>4</v>
      </c>
      <c r="F13" s="161">
        <v>5</v>
      </c>
      <c r="G13" s="119">
        <v>6</v>
      </c>
      <c r="H13" s="119">
        <v>5</v>
      </c>
      <c r="I13" s="119">
        <v>6</v>
      </c>
      <c r="J13" s="119">
        <v>3</v>
      </c>
      <c r="K13" s="161">
        <v>4</v>
      </c>
      <c r="L13" s="161">
        <v>6</v>
      </c>
      <c r="M13" s="161">
        <v>5</v>
      </c>
      <c r="N13" s="161">
        <v>5</v>
      </c>
      <c r="O13" s="119">
        <v>4</v>
      </c>
      <c r="P13" s="119">
        <v>4</v>
      </c>
      <c r="Q13" s="119">
        <v>4</v>
      </c>
      <c r="R13" s="119">
        <v>5</v>
      </c>
      <c r="S13" s="119">
        <v>6</v>
      </c>
      <c r="T13" s="119">
        <v>5</v>
      </c>
      <c r="U13" s="119">
        <v>5</v>
      </c>
      <c r="V13" s="119">
        <v>5</v>
      </c>
      <c r="W13" s="119">
        <v>4</v>
      </c>
      <c r="X13" s="119">
        <v>5</v>
      </c>
      <c r="Y13" s="161">
        <v>6</v>
      </c>
      <c r="Z13" s="119"/>
      <c r="AA13" s="119"/>
      <c r="AB13" s="119"/>
      <c r="AC13" s="119"/>
      <c r="AD13" s="119"/>
      <c r="AF13" s="128">
        <v>0</v>
      </c>
      <c r="AG13" s="128" t="s">
        <v>14</v>
      </c>
    </row>
    <row r="14" spans="1:33" s="103" customFormat="1" ht="24.75" customHeight="1">
      <c r="A14" s="119">
        <v>2</v>
      </c>
      <c r="B14" s="120" t="s">
        <v>15</v>
      </c>
      <c r="C14" s="121">
        <v>40307162522</v>
      </c>
      <c r="D14" s="119" t="str">
        <f aca="true" t="shared" si="0" ref="D14:D66">IF(C14="","",VLOOKUP(VALUE(RIGHT(C14)),$AF$13:$AG$22,2))</f>
        <v>P</v>
      </c>
      <c r="E14" s="119">
        <v>3</v>
      </c>
      <c r="F14" s="119">
        <v>3</v>
      </c>
      <c r="G14" s="119">
        <v>3</v>
      </c>
      <c r="H14" s="119">
        <v>3</v>
      </c>
      <c r="I14" s="119">
        <v>3</v>
      </c>
      <c r="J14" s="119">
        <v>3</v>
      </c>
      <c r="K14" s="119">
        <v>3</v>
      </c>
      <c r="L14" s="119">
        <v>3</v>
      </c>
      <c r="M14" s="119">
        <v>3</v>
      </c>
      <c r="N14" s="119">
        <v>3</v>
      </c>
      <c r="O14" s="119">
        <v>3</v>
      </c>
      <c r="P14" s="119">
        <v>3</v>
      </c>
      <c r="Q14" s="119">
        <v>3</v>
      </c>
      <c r="R14" s="119">
        <v>3</v>
      </c>
      <c r="S14" s="119">
        <v>3</v>
      </c>
      <c r="T14" s="119">
        <v>3</v>
      </c>
      <c r="U14" s="119">
        <v>3</v>
      </c>
      <c r="V14" s="119">
        <v>3</v>
      </c>
      <c r="W14" s="119">
        <v>3</v>
      </c>
      <c r="X14" s="119">
        <v>3</v>
      </c>
      <c r="Y14" s="119">
        <v>3</v>
      </c>
      <c r="Z14" s="119"/>
      <c r="AA14" s="119"/>
      <c r="AB14" s="119"/>
      <c r="AC14" s="119"/>
      <c r="AD14" s="119"/>
      <c r="AF14" s="128">
        <v>1</v>
      </c>
      <c r="AG14" s="128" t="s">
        <v>16</v>
      </c>
    </row>
    <row r="15" spans="1:33" s="103" customFormat="1" ht="24.75" customHeight="1">
      <c r="A15" s="119">
        <v>3</v>
      </c>
      <c r="B15" s="120" t="s">
        <v>17</v>
      </c>
      <c r="C15" s="121">
        <v>40307162523</v>
      </c>
      <c r="D15" s="119" t="str">
        <f t="shared" si="0"/>
        <v>L</v>
      </c>
      <c r="E15" s="119">
        <v>2</v>
      </c>
      <c r="F15" s="119">
        <v>2</v>
      </c>
      <c r="G15" s="119">
        <v>2</v>
      </c>
      <c r="H15" s="119">
        <v>2</v>
      </c>
      <c r="I15" s="119">
        <v>2</v>
      </c>
      <c r="J15" s="119">
        <v>2</v>
      </c>
      <c r="K15" s="119">
        <v>2</v>
      </c>
      <c r="L15" s="119">
        <v>2</v>
      </c>
      <c r="M15" s="119">
        <v>2</v>
      </c>
      <c r="N15" s="119">
        <v>2</v>
      </c>
      <c r="O15" s="119">
        <v>2</v>
      </c>
      <c r="P15" s="119">
        <v>2</v>
      </c>
      <c r="Q15" s="119">
        <v>2</v>
      </c>
      <c r="R15" s="119">
        <v>2</v>
      </c>
      <c r="S15" s="119">
        <v>2</v>
      </c>
      <c r="T15" s="119">
        <v>2</v>
      </c>
      <c r="U15" s="119">
        <v>2</v>
      </c>
      <c r="V15" s="119">
        <v>2</v>
      </c>
      <c r="W15" s="119">
        <v>2</v>
      </c>
      <c r="X15" s="119">
        <v>2</v>
      </c>
      <c r="Y15" s="119">
        <v>2</v>
      </c>
      <c r="Z15" s="119"/>
      <c r="AA15" s="119"/>
      <c r="AB15" s="119"/>
      <c r="AC15" s="119"/>
      <c r="AD15" s="119"/>
      <c r="AF15" s="128">
        <v>2</v>
      </c>
      <c r="AG15" s="128" t="s">
        <v>14</v>
      </c>
    </row>
    <row r="16" spans="1:33" s="103" customFormat="1" ht="24.75" customHeight="1">
      <c r="A16" s="119">
        <v>4</v>
      </c>
      <c r="B16" s="120" t="s">
        <v>18</v>
      </c>
      <c r="C16" s="121">
        <v>454</v>
      </c>
      <c r="D16" s="119" t="str">
        <f t="shared" si="0"/>
        <v>P</v>
      </c>
      <c r="E16" s="119">
        <v>1</v>
      </c>
      <c r="F16" s="119">
        <v>1</v>
      </c>
      <c r="G16" s="119">
        <v>1</v>
      </c>
      <c r="H16" s="119">
        <v>1</v>
      </c>
      <c r="I16" s="119">
        <v>1</v>
      </c>
      <c r="J16" s="119">
        <v>1</v>
      </c>
      <c r="K16" s="119">
        <v>1</v>
      </c>
      <c r="L16" s="119">
        <v>1</v>
      </c>
      <c r="M16" s="119">
        <v>1</v>
      </c>
      <c r="N16" s="119">
        <v>1</v>
      </c>
      <c r="O16" s="119">
        <v>1</v>
      </c>
      <c r="P16" s="119">
        <v>1</v>
      </c>
      <c r="Q16" s="119">
        <v>1</v>
      </c>
      <c r="R16" s="119">
        <v>1</v>
      </c>
      <c r="S16" s="119">
        <v>1</v>
      </c>
      <c r="T16" s="119">
        <v>1</v>
      </c>
      <c r="U16" s="119">
        <v>1</v>
      </c>
      <c r="V16" s="119">
        <v>1</v>
      </c>
      <c r="W16" s="119">
        <v>1</v>
      </c>
      <c r="X16" s="119">
        <v>1</v>
      </c>
      <c r="Y16" s="119">
        <v>1</v>
      </c>
      <c r="Z16" s="119"/>
      <c r="AA16" s="119"/>
      <c r="AB16" s="119"/>
      <c r="AC16" s="119"/>
      <c r="AD16" s="119"/>
      <c r="AF16" s="128">
        <v>3</v>
      </c>
      <c r="AG16" s="128" t="s">
        <v>16</v>
      </c>
    </row>
    <row r="17" spans="1:33" s="103" customFormat="1" ht="24.75" customHeight="1">
      <c r="A17" s="119">
        <v>5</v>
      </c>
      <c r="B17" s="120" t="s">
        <v>19</v>
      </c>
      <c r="C17" s="121">
        <v>40307162525</v>
      </c>
      <c r="D17" s="119" t="str">
        <f t="shared" si="0"/>
        <v>L</v>
      </c>
      <c r="E17" s="119">
        <v>4</v>
      </c>
      <c r="F17" s="119">
        <v>4</v>
      </c>
      <c r="G17" s="119">
        <v>4</v>
      </c>
      <c r="H17" s="119">
        <v>4</v>
      </c>
      <c r="I17" s="119">
        <v>4</v>
      </c>
      <c r="J17" s="119">
        <v>4</v>
      </c>
      <c r="K17" s="119">
        <v>4</v>
      </c>
      <c r="L17" s="119">
        <v>4</v>
      </c>
      <c r="M17" s="119">
        <v>4</v>
      </c>
      <c r="N17" s="119">
        <v>4</v>
      </c>
      <c r="O17" s="119">
        <v>4</v>
      </c>
      <c r="P17" s="119">
        <v>4</v>
      </c>
      <c r="Q17" s="119">
        <v>4</v>
      </c>
      <c r="R17" s="119">
        <v>4</v>
      </c>
      <c r="S17" s="119">
        <v>4</v>
      </c>
      <c r="T17" s="119">
        <v>4</v>
      </c>
      <c r="U17" s="119">
        <v>4</v>
      </c>
      <c r="V17" s="119">
        <v>4</v>
      </c>
      <c r="W17" s="119">
        <v>4</v>
      </c>
      <c r="X17" s="119">
        <v>4</v>
      </c>
      <c r="Y17" s="119">
        <v>4</v>
      </c>
      <c r="Z17" s="119"/>
      <c r="AA17" s="119"/>
      <c r="AB17" s="119"/>
      <c r="AC17" s="119"/>
      <c r="AD17" s="119"/>
      <c r="AF17" s="128">
        <v>4</v>
      </c>
      <c r="AG17" s="128" t="s">
        <v>14</v>
      </c>
    </row>
    <row r="18" spans="1:33" s="103" customFormat="1" ht="24.75" customHeight="1">
      <c r="A18" s="119">
        <v>6</v>
      </c>
      <c r="B18" s="120" t="s">
        <v>20</v>
      </c>
      <c r="C18" s="121">
        <v>40307162526</v>
      </c>
      <c r="D18" s="119" t="str">
        <f t="shared" si="0"/>
        <v>P</v>
      </c>
      <c r="E18" s="119">
        <v>5</v>
      </c>
      <c r="F18" s="119">
        <v>5</v>
      </c>
      <c r="G18" s="119">
        <v>5</v>
      </c>
      <c r="H18" s="119">
        <v>5</v>
      </c>
      <c r="I18" s="119">
        <v>5</v>
      </c>
      <c r="J18" s="119">
        <v>5</v>
      </c>
      <c r="K18" s="119">
        <v>5</v>
      </c>
      <c r="L18" s="119">
        <v>5</v>
      </c>
      <c r="M18" s="119">
        <v>5</v>
      </c>
      <c r="N18" s="119">
        <v>5</v>
      </c>
      <c r="O18" s="119">
        <v>5</v>
      </c>
      <c r="P18" s="119">
        <v>5</v>
      </c>
      <c r="Q18" s="119">
        <v>5</v>
      </c>
      <c r="R18" s="119">
        <v>5</v>
      </c>
      <c r="S18" s="119">
        <v>5</v>
      </c>
      <c r="T18" s="119">
        <v>5</v>
      </c>
      <c r="U18" s="119">
        <v>5</v>
      </c>
      <c r="V18" s="119">
        <v>5</v>
      </c>
      <c r="W18" s="119">
        <v>5</v>
      </c>
      <c r="X18" s="119">
        <v>5</v>
      </c>
      <c r="Y18" s="119">
        <v>5</v>
      </c>
      <c r="Z18" s="119"/>
      <c r="AA18" s="119"/>
      <c r="AB18" s="119"/>
      <c r="AC18" s="119"/>
      <c r="AD18" s="119"/>
      <c r="AF18" s="128">
        <v>5</v>
      </c>
      <c r="AG18" s="128" t="s">
        <v>16</v>
      </c>
    </row>
    <row r="19" spans="1:33" s="103" customFormat="1" ht="24.75" customHeight="1">
      <c r="A19" s="119">
        <v>7</v>
      </c>
      <c r="B19" s="120" t="s">
        <v>21</v>
      </c>
      <c r="C19" s="121">
        <v>40307162527</v>
      </c>
      <c r="D19" s="119" t="str">
        <f t="shared" si="0"/>
        <v>L</v>
      </c>
      <c r="E19" s="119">
        <v>6</v>
      </c>
      <c r="F19" s="119">
        <v>6</v>
      </c>
      <c r="G19" s="119">
        <v>6</v>
      </c>
      <c r="H19" s="119">
        <v>6</v>
      </c>
      <c r="I19" s="119">
        <v>6</v>
      </c>
      <c r="J19" s="119">
        <v>6</v>
      </c>
      <c r="K19" s="119">
        <v>6</v>
      </c>
      <c r="L19" s="119">
        <v>6</v>
      </c>
      <c r="M19" s="119">
        <v>6</v>
      </c>
      <c r="N19" s="119">
        <v>6</v>
      </c>
      <c r="O19" s="119">
        <v>6</v>
      </c>
      <c r="P19" s="119">
        <v>6</v>
      </c>
      <c r="Q19" s="119">
        <v>6</v>
      </c>
      <c r="R19" s="119">
        <v>6</v>
      </c>
      <c r="S19" s="119">
        <v>6</v>
      </c>
      <c r="T19" s="119">
        <v>6</v>
      </c>
      <c r="U19" s="119">
        <v>6</v>
      </c>
      <c r="V19" s="119">
        <v>6</v>
      </c>
      <c r="W19" s="119">
        <v>6</v>
      </c>
      <c r="X19" s="119">
        <v>6</v>
      </c>
      <c r="Y19" s="119">
        <v>6</v>
      </c>
      <c r="Z19" s="119"/>
      <c r="AA19" s="119"/>
      <c r="AB19" s="119"/>
      <c r="AC19" s="119"/>
      <c r="AD19" s="119"/>
      <c r="AF19" s="129">
        <v>6</v>
      </c>
      <c r="AG19" s="129" t="s">
        <v>14</v>
      </c>
    </row>
    <row r="20" spans="1:35" s="103" customFormat="1" ht="24.75" customHeight="1">
      <c r="A20" s="119">
        <v>8</v>
      </c>
      <c r="B20" s="120" t="s">
        <v>22</v>
      </c>
      <c r="C20" s="121">
        <v>40307162528</v>
      </c>
      <c r="D20" s="119" t="str">
        <f t="shared" si="0"/>
        <v>P</v>
      </c>
      <c r="E20" s="119">
        <v>3</v>
      </c>
      <c r="F20" s="119">
        <v>3</v>
      </c>
      <c r="G20" s="119">
        <v>3</v>
      </c>
      <c r="H20" s="119">
        <v>3</v>
      </c>
      <c r="I20" s="119">
        <v>3</v>
      </c>
      <c r="J20" s="119">
        <v>3</v>
      </c>
      <c r="K20" s="119">
        <v>3</v>
      </c>
      <c r="L20" s="119">
        <v>3</v>
      </c>
      <c r="M20" s="119">
        <v>3</v>
      </c>
      <c r="N20" s="119">
        <v>3</v>
      </c>
      <c r="O20" s="119">
        <v>3</v>
      </c>
      <c r="P20" s="119">
        <v>3</v>
      </c>
      <c r="Q20" s="119">
        <v>3</v>
      </c>
      <c r="R20" s="119">
        <v>3</v>
      </c>
      <c r="S20" s="119">
        <v>3</v>
      </c>
      <c r="T20" s="119">
        <v>3</v>
      </c>
      <c r="U20" s="119">
        <v>3</v>
      </c>
      <c r="V20" s="119">
        <v>3</v>
      </c>
      <c r="W20" s="119">
        <v>3</v>
      </c>
      <c r="X20" s="119">
        <v>3</v>
      </c>
      <c r="Y20" s="119">
        <v>3</v>
      </c>
      <c r="Z20" s="119"/>
      <c r="AA20" s="119"/>
      <c r="AB20" s="119"/>
      <c r="AC20" s="119"/>
      <c r="AD20" s="119"/>
      <c r="AF20" s="128">
        <v>7</v>
      </c>
      <c r="AG20" s="128" t="s">
        <v>16</v>
      </c>
      <c r="AH20" s="132"/>
      <c r="AI20" s="132"/>
    </row>
    <row r="21" spans="1:35" s="103" customFormat="1" ht="24.75" customHeight="1">
      <c r="A21" s="119">
        <v>9</v>
      </c>
      <c r="B21" s="120" t="s">
        <v>23</v>
      </c>
      <c r="C21" s="121">
        <v>40307162529</v>
      </c>
      <c r="D21" s="119" t="str">
        <f t="shared" si="0"/>
        <v>L</v>
      </c>
      <c r="E21" s="119">
        <v>2</v>
      </c>
      <c r="F21" s="119">
        <v>2</v>
      </c>
      <c r="G21" s="119">
        <v>2</v>
      </c>
      <c r="H21" s="119">
        <v>2</v>
      </c>
      <c r="I21" s="119">
        <v>2</v>
      </c>
      <c r="J21" s="119">
        <v>2</v>
      </c>
      <c r="K21" s="119">
        <v>2</v>
      </c>
      <c r="L21" s="119">
        <v>2</v>
      </c>
      <c r="M21" s="119">
        <v>2</v>
      </c>
      <c r="N21" s="119">
        <v>2</v>
      </c>
      <c r="O21" s="119">
        <v>2</v>
      </c>
      <c r="P21" s="119">
        <v>2</v>
      </c>
      <c r="Q21" s="119">
        <v>2</v>
      </c>
      <c r="R21" s="119">
        <v>2</v>
      </c>
      <c r="S21" s="119">
        <v>2</v>
      </c>
      <c r="T21" s="119">
        <v>2</v>
      </c>
      <c r="U21" s="119">
        <v>2</v>
      </c>
      <c r="V21" s="119">
        <v>2</v>
      </c>
      <c r="W21" s="119">
        <v>2</v>
      </c>
      <c r="X21" s="119">
        <v>2</v>
      </c>
      <c r="Y21" s="119">
        <v>2</v>
      </c>
      <c r="Z21" s="119"/>
      <c r="AA21" s="119"/>
      <c r="AB21" s="119"/>
      <c r="AC21" s="119"/>
      <c r="AD21" s="119"/>
      <c r="AF21" s="129">
        <v>8</v>
      </c>
      <c r="AG21" s="129" t="s">
        <v>14</v>
      </c>
      <c r="AH21" s="132"/>
      <c r="AI21" s="132"/>
    </row>
    <row r="22" spans="1:35" s="103" customFormat="1" ht="24.75" customHeight="1">
      <c r="A22" s="119">
        <v>10</v>
      </c>
      <c r="B22" s="120" t="s">
        <v>24</v>
      </c>
      <c r="C22" s="121">
        <v>40307162530</v>
      </c>
      <c r="D22" s="119" t="str">
        <f t="shared" si="0"/>
        <v>P</v>
      </c>
      <c r="E22" s="119">
        <v>1</v>
      </c>
      <c r="F22" s="119">
        <v>1</v>
      </c>
      <c r="G22" s="119">
        <v>1</v>
      </c>
      <c r="H22" s="119">
        <v>1</v>
      </c>
      <c r="I22" s="119">
        <v>1</v>
      </c>
      <c r="J22" s="119">
        <v>1</v>
      </c>
      <c r="K22" s="119">
        <v>1</v>
      </c>
      <c r="L22" s="119">
        <v>1</v>
      </c>
      <c r="M22" s="119">
        <v>1</v>
      </c>
      <c r="N22" s="119">
        <v>1</v>
      </c>
      <c r="O22" s="119">
        <v>1</v>
      </c>
      <c r="P22" s="119">
        <v>1</v>
      </c>
      <c r="Q22" s="119">
        <v>1</v>
      </c>
      <c r="R22" s="119">
        <v>1</v>
      </c>
      <c r="S22" s="119">
        <v>1</v>
      </c>
      <c r="T22" s="119">
        <v>1</v>
      </c>
      <c r="U22" s="119">
        <v>1</v>
      </c>
      <c r="V22" s="119">
        <v>1</v>
      </c>
      <c r="W22" s="119">
        <v>1</v>
      </c>
      <c r="X22" s="119">
        <v>1</v>
      </c>
      <c r="Y22" s="119">
        <v>1</v>
      </c>
      <c r="Z22" s="119"/>
      <c r="AA22" s="119"/>
      <c r="AB22" s="119"/>
      <c r="AC22" s="119"/>
      <c r="AD22" s="119"/>
      <c r="AF22" s="128">
        <v>9</v>
      </c>
      <c r="AG22" s="128" t="s">
        <v>16</v>
      </c>
      <c r="AH22" s="132"/>
      <c r="AI22" s="132"/>
    </row>
    <row r="23" spans="1:35" s="103" customFormat="1" ht="24.75" customHeight="1">
      <c r="A23" s="119">
        <v>11</v>
      </c>
      <c r="B23" s="120" t="s">
        <v>25</v>
      </c>
      <c r="C23" s="121">
        <v>40307162531</v>
      </c>
      <c r="D23" s="119" t="str">
        <f t="shared" si="0"/>
        <v>L</v>
      </c>
      <c r="E23" s="119">
        <v>4</v>
      </c>
      <c r="F23" s="119">
        <v>4</v>
      </c>
      <c r="G23" s="119">
        <v>4</v>
      </c>
      <c r="H23" s="119">
        <v>4</v>
      </c>
      <c r="I23" s="119">
        <v>4</v>
      </c>
      <c r="J23" s="119">
        <v>4</v>
      </c>
      <c r="K23" s="119">
        <v>4</v>
      </c>
      <c r="L23" s="119">
        <v>4</v>
      </c>
      <c r="M23" s="119">
        <v>4</v>
      </c>
      <c r="N23" s="119">
        <v>4</v>
      </c>
      <c r="O23" s="119">
        <v>4</v>
      </c>
      <c r="P23" s="119">
        <v>4</v>
      </c>
      <c r="Q23" s="119">
        <v>4</v>
      </c>
      <c r="R23" s="119">
        <v>4</v>
      </c>
      <c r="S23" s="119">
        <v>4</v>
      </c>
      <c r="T23" s="119">
        <v>4</v>
      </c>
      <c r="U23" s="119">
        <v>4</v>
      </c>
      <c r="V23" s="119">
        <v>4</v>
      </c>
      <c r="W23" s="119">
        <v>4</v>
      </c>
      <c r="X23" s="119">
        <v>4</v>
      </c>
      <c r="Y23" s="119">
        <v>4</v>
      </c>
      <c r="Z23" s="119"/>
      <c r="AA23" s="119"/>
      <c r="AB23" s="119"/>
      <c r="AC23" s="119"/>
      <c r="AD23" s="119"/>
      <c r="AF23" s="130"/>
      <c r="AG23" s="130"/>
      <c r="AH23" s="132"/>
      <c r="AI23" s="132"/>
    </row>
    <row r="24" spans="1:35" s="103" customFormat="1" ht="24.75" customHeight="1">
      <c r="A24" s="119">
        <v>12</v>
      </c>
      <c r="B24" s="120" t="s">
        <v>26</v>
      </c>
      <c r="C24" s="121">
        <v>40307162532</v>
      </c>
      <c r="D24" s="119" t="str">
        <f t="shared" si="0"/>
        <v>P</v>
      </c>
      <c r="E24" s="119">
        <v>5</v>
      </c>
      <c r="F24" s="119">
        <v>5</v>
      </c>
      <c r="G24" s="119">
        <v>5</v>
      </c>
      <c r="H24" s="119">
        <v>5</v>
      </c>
      <c r="I24" s="119">
        <v>5</v>
      </c>
      <c r="J24" s="119">
        <v>5</v>
      </c>
      <c r="K24" s="119">
        <v>5</v>
      </c>
      <c r="L24" s="119">
        <v>5</v>
      </c>
      <c r="M24" s="119">
        <v>5</v>
      </c>
      <c r="N24" s="119">
        <v>5</v>
      </c>
      <c r="O24" s="119">
        <v>5</v>
      </c>
      <c r="P24" s="119">
        <v>5</v>
      </c>
      <c r="Q24" s="119">
        <v>5</v>
      </c>
      <c r="R24" s="119">
        <v>5</v>
      </c>
      <c r="S24" s="119">
        <v>5</v>
      </c>
      <c r="T24" s="119">
        <v>5</v>
      </c>
      <c r="U24" s="119">
        <v>5</v>
      </c>
      <c r="V24" s="119">
        <v>5</v>
      </c>
      <c r="W24" s="119">
        <v>5</v>
      </c>
      <c r="X24" s="119">
        <v>5</v>
      </c>
      <c r="Y24" s="119">
        <v>5</v>
      </c>
      <c r="Z24" s="119"/>
      <c r="AA24" s="119"/>
      <c r="AB24" s="119"/>
      <c r="AC24" s="119"/>
      <c r="AD24" s="119"/>
      <c r="AF24" s="130"/>
      <c r="AG24" s="130"/>
      <c r="AH24" s="132"/>
      <c r="AI24" s="132"/>
    </row>
    <row r="25" spans="1:33" s="103" customFormat="1" ht="24.75" customHeight="1">
      <c r="A25" s="119">
        <v>13</v>
      </c>
      <c r="B25" s="120" t="s">
        <v>27</v>
      </c>
      <c r="C25" s="121">
        <v>40307162533</v>
      </c>
      <c r="D25" s="119" t="str">
        <f t="shared" si="0"/>
        <v>L</v>
      </c>
      <c r="E25" s="119">
        <v>6</v>
      </c>
      <c r="F25" s="119">
        <v>6</v>
      </c>
      <c r="G25" s="119">
        <v>6</v>
      </c>
      <c r="H25" s="119">
        <v>6</v>
      </c>
      <c r="I25" s="119">
        <v>6</v>
      </c>
      <c r="J25" s="119">
        <v>6</v>
      </c>
      <c r="K25" s="119">
        <v>6</v>
      </c>
      <c r="L25" s="119">
        <v>6</v>
      </c>
      <c r="M25" s="119">
        <v>6</v>
      </c>
      <c r="N25" s="119">
        <v>6</v>
      </c>
      <c r="O25" s="119">
        <v>6</v>
      </c>
      <c r="P25" s="119">
        <v>6</v>
      </c>
      <c r="Q25" s="119">
        <v>6</v>
      </c>
      <c r="R25" s="119">
        <v>6</v>
      </c>
      <c r="S25" s="119">
        <v>6</v>
      </c>
      <c r="T25" s="119">
        <v>6</v>
      </c>
      <c r="U25" s="119">
        <v>6</v>
      </c>
      <c r="V25" s="119">
        <v>6</v>
      </c>
      <c r="W25" s="119">
        <v>6</v>
      </c>
      <c r="X25" s="119">
        <v>6</v>
      </c>
      <c r="Y25" s="119">
        <v>6</v>
      </c>
      <c r="Z25" s="119"/>
      <c r="AA25" s="119"/>
      <c r="AB25" s="119"/>
      <c r="AC25" s="119"/>
      <c r="AD25" s="119"/>
      <c r="AF25" s="130"/>
      <c r="AG25" s="130"/>
    </row>
    <row r="26" spans="1:33" s="103" customFormat="1" ht="24.75" customHeight="1">
      <c r="A26" s="119">
        <v>14</v>
      </c>
      <c r="B26" s="120" t="s">
        <v>28</v>
      </c>
      <c r="C26" s="121">
        <v>40307162534</v>
      </c>
      <c r="D26" s="119" t="str">
        <f t="shared" si="0"/>
        <v>P</v>
      </c>
      <c r="E26" s="119">
        <v>3</v>
      </c>
      <c r="F26" s="119">
        <v>3</v>
      </c>
      <c r="G26" s="119">
        <v>3</v>
      </c>
      <c r="H26" s="119">
        <v>3</v>
      </c>
      <c r="I26" s="119">
        <v>3</v>
      </c>
      <c r="J26" s="119">
        <v>3</v>
      </c>
      <c r="K26" s="119">
        <v>3</v>
      </c>
      <c r="L26" s="119">
        <v>3</v>
      </c>
      <c r="M26" s="119">
        <v>3</v>
      </c>
      <c r="N26" s="119">
        <v>3</v>
      </c>
      <c r="O26" s="119">
        <v>3</v>
      </c>
      <c r="P26" s="119">
        <v>3</v>
      </c>
      <c r="Q26" s="119">
        <v>3</v>
      </c>
      <c r="R26" s="119">
        <v>3</v>
      </c>
      <c r="S26" s="119">
        <v>3</v>
      </c>
      <c r="T26" s="119">
        <v>3</v>
      </c>
      <c r="U26" s="119">
        <v>3</v>
      </c>
      <c r="V26" s="119">
        <v>3</v>
      </c>
      <c r="W26" s="119">
        <v>3</v>
      </c>
      <c r="X26" s="119">
        <v>3</v>
      </c>
      <c r="Y26" s="119">
        <v>3</v>
      </c>
      <c r="Z26" s="119"/>
      <c r="AA26" s="119"/>
      <c r="AB26" s="119"/>
      <c r="AC26" s="119"/>
      <c r="AD26" s="119"/>
      <c r="AF26" s="130"/>
      <c r="AG26" s="130"/>
    </row>
    <row r="27" spans="1:33" s="103" customFormat="1" ht="24.75" customHeight="1">
      <c r="A27" s="119">
        <v>15</v>
      </c>
      <c r="B27" s="120" t="s">
        <v>29</v>
      </c>
      <c r="C27" s="121">
        <v>40307162535</v>
      </c>
      <c r="D27" s="119" t="str">
        <f t="shared" si="0"/>
        <v>L</v>
      </c>
      <c r="E27" s="119">
        <v>2</v>
      </c>
      <c r="F27" s="119">
        <v>2</v>
      </c>
      <c r="G27" s="119">
        <v>2</v>
      </c>
      <c r="H27" s="119">
        <v>2</v>
      </c>
      <c r="I27" s="119">
        <v>2</v>
      </c>
      <c r="J27" s="119">
        <v>2</v>
      </c>
      <c r="K27" s="119">
        <v>2</v>
      </c>
      <c r="L27" s="119">
        <v>2</v>
      </c>
      <c r="M27" s="119">
        <v>2</v>
      </c>
      <c r="N27" s="119">
        <v>2</v>
      </c>
      <c r="O27" s="119">
        <v>2</v>
      </c>
      <c r="P27" s="119">
        <v>2</v>
      </c>
      <c r="Q27" s="119">
        <v>2</v>
      </c>
      <c r="R27" s="119">
        <v>2</v>
      </c>
      <c r="S27" s="119">
        <v>2</v>
      </c>
      <c r="T27" s="119">
        <v>2</v>
      </c>
      <c r="U27" s="119">
        <v>2</v>
      </c>
      <c r="V27" s="119">
        <v>2</v>
      </c>
      <c r="W27" s="119">
        <v>2</v>
      </c>
      <c r="X27" s="119">
        <v>2</v>
      </c>
      <c r="Y27" s="119">
        <v>2</v>
      </c>
      <c r="Z27" s="119"/>
      <c r="AA27" s="119"/>
      <c r="AB27" s="119"/>
      <c r="AC27" s="119"/>
      <c r="AD27" s="119"/>
      <c r="AF27" s="130"/>
      <c r="AG27" s="130"/>
    </row>
    <row r="28" spans="1:33" s="103" customFormat="1" ht="24.75" customHeight="1">
      <c r="A28" s="119">
        <v>16</v>
      </c>
      <c r="B28" s="120" t="s">
        <v>30</v>
      </c>
      <c r="C28" s="121">
        <v>40307162536</v>
      </c>
      <c r="D28" s="119" t="str">
        <f t="shared" si="0"/>
        <v>P</v>
      </c>
      <c r="E28" s="119">
        <v>1</v>
      </c>
      <c r="F28" s="119">
        <v>1</v>
      </c>
      <c r="G28" s="119">
        <v>1</v>
      </c>
      <c r="H28" s="119">
        <v>1</v>
      </c>
      <c r="I28" s="119">
        <v>1</v>
      </c>
      <c r="J28" s="119">
        <v>1</v>
      </c>
      <c r="K28" s="119">
        <v>1</v>
      </c>
      <c r="L28" s="119">
        <v>1</v>
      </c>
      <c r="M28" s="119">
        <v>1</v>
      </c>
      <c r="N28" s="119">
        <v>1</v>
      </c>
      <c r="O28" s="119">
        <v>1</v>
      </c>
      <c r="P28" s="119">
        <v>1</v>
      </c>
      <c r="Q28" s="119">
        <v>1</v>
      </c>
      <c r="R28" s="119">
        <v>1</v>
      </c>
      <c r="S28" s="119">
        <v>1</v>
      </c>
      <c r="T28" s="119">
        <v>1</v>
      </c>
      <c r="U28" s="119">
        <v>1</v>
      </c>
      <c r="V28" s="119">
        <v>1</v>
      </c>
      <c r="W28" s="119">
        <v>1</v>
      </c>
      <c r="X28" s="119">
        <v>1</v>
      </c>
      <c r="Y28" s="119">
        <v>1</v>
      </c>
      <c r="Z28" s="119"/>
      <c r="AA28" s="119"/>
      <c r="AB28" s="119"/>
      <c r="AC28" s="119"/>
      <c r="AD28" s="119"/>
      <c r="AF28" s="130"/>
      <c r="AG28" s="130"/>
    </row>
    <row r="29" spans="1:33" s="103" customFormat="1" ht="24.75" customHeight="1">
      <c r="A29" s="119">
        <v>17</v>
      </c>
      <c r="B29" s="120" t="s">
        <v>31</v>
      </c>
      <c r="C29" s="121">
        <v>40307162537</v>
      </c>
      <c r="D29" s="119" t="str">
        <f t="shared" si="0"/>
        <v>L</v>
      </c>
      <c r="E29" s="119">
        <v>4</v>
      </c>
      <c r="F29" s="119">
        <v>4</v>
      </c>
      <c r="G29" s="119">
        <v>4</v>
      </c>
      <c r="H29" s="119">
        <v>4</v>
      </c>
      <c r="I29" s="119">
        <v>4</v>
      </c>
      <c r="J29" s="119">
        <v>4</v>
      </c>
      <c r="K29" s="119">
        <v>4</v>
      </c>
      <c r="L29" s="119">
        <v>4</v>
      </c>
      <c r="M29" s="119">
        <v>4</v>
      </c>
      <c r="N29" s="119">
        <v>4</v>
      </c>
      <c r="O29" s="119">
        <v>4</v>
      </c>
      <c r="P29" s="119">
        <v>4</v>
      </c>
      <c r="Q29" s="119">
        <v>4</v>
      </c>
      <c r="R29" s="119">
        <v>4</v>
      </c>
      <c r="S29" s="119">
        <v>4</v>
      </c>
      <c r="T29" s="119">
        <v>4</v>
      </c>
      <c r="U29" s="119">
        <v>4</v>
      </c>
      <c r="V29" s="119">
        <v>4</v>
      </c>
      <c r="W29" s="119">
        <v>4</v>
      </c>
      <c r="X29" s="119">
        <v>4</v>
      </c>
      <c r="Y29" s="119">
        <v>4</v>
      </c>
      <c r="Z29" s="119"/>
      <c r="AA29" s="119"/>
      <c r="AB29" s="119"/>
      <c r="AC29" s="119"/>
      <c r="AD29" s="119"/>
      <c r="AF29" s="130"/>
      <c r="AG29" s="130"/>
    </row>
    <row r="30" spans="1:33" s="103" customFormat="1" ht="24.75" customHeight="1">
      <c r="A30" s="119">
        <v>18</v>
      </c>
      <c r="B30" s="120" t="s">
        <v>32</v>
      </c>
      <c r="C30" s="121">
        <v>40307162538</v>
      </c>
      <c r="D30" s="119" t="str">
        <f t="shared" si="0"/>
        <v>P</v>
      </c>
      <c r="E30" s="119">
        <v>5</v>
      </c>
      <c r="F30" s="119">
        <v>5</v>
      </c>
      <c r="G30" s="119">
        <v>5</v>
      </c>
      <c r="H30" s="119">
        <v>5</v>
      </c>
      <c r="I30" s="119">
        <v>5</v>
      </c>
      <c r="J30" s="119">
        <v>5</v>
      </c>
      <c r="K30" s="119">
        <v>5</v>
      </c>
      <c r="L30" s="119">
        <v>5</v>
      </c>
      <c r="M30" s="119">
        <v>5</v>
      </c>
      <c r="N30" s="119">
        <v>5</v>
      </c>
      <c r="O30" s="119">
        <v>5</v>
      </c>
      <c r="P30" s="119">
        <v>5</v>
      </c>
      <c r="Q30" s="119">
        <v>5</v>
      </c>
      <c r="R30" s="119">
        <v>5</v>
      </c>
      <c r="S30" s="119">
        <v>5</v>
      </c>
      <c r="T30" s="119">
        <v>5</v>
      </c>
      <c r="U30" s="119">
        <v>5</v>
      </c>
      <c r="V30" s="119">
        <v>5</v>
      </c>
      <c r="W30" s="119">
        <v>5</v>
      </c>
      <c r="X30" s="119">
        <v>5</v>
      </c>
      <c r="Y30" s="119">
        <v>5</v>
      </c>
      <c r="Z30" s="119"/>
      <c r="AA30" s="119"/>
      <c r="AB30" s="119"/>
      <c r="AC30" s="119"/>
      <c r="AD30" s="119"/>
      <c r="AF30" s="130"/>
      <c r="AG30" s="130"/>
    </row>
    <row r="31" spans="1:33" s="103" customFormat="1" ht="24.75" customHeight="1">
      <c r="A31" s="119">
        <v>19</v>
      </c>
      <c r="B31" s="120" t="s">
        <v>33</v>
      </c>
      <c r="C31" s="121">
        <v>40307162539</v>
      </c>
      <c r="D31" s="119" t="str">
        <f t="shared" si="0"/>
        <v>L</v>
      </c>
      <c r="E31" s="119">
        <v>6</v>
      </c>
      <c r="F31" s="119">
        <v>6</v>
      </c>
      <c r="G31" s="119">
        <v>6</v>
      </c>
      <c r="H31" s="119">
        <v>6</v>
      </c>
      <c r="I31" s="119">
        <v>6</v>
      </c>
      <c r="J31" s="119">
        <v>6</v>
      </c>
      <c r="K31" s="119">
        <v>6</v>
      </c>
      <c r="L31" s="119">
        <v>6</v>
      </c>
      <c r="M31" s="119">
        <v>6</v>
      </c>
      <c r="N31" s="119">
        <v>6</v>
      </c>
      <c r="O31" s="119">
        <v>6</v>
      </c>
      <c r="P31" s="119">
        <v>6</v>
      </c>
      <c r="Q31" s="119">
        <v>6</v>
      </c>
      <c r="R31" s="119">
        <v>6</v>
      </c>
      <c r="S31" s="119">
        <v>6</v>
      </c>
      <c r="T31" s="119">
        <v>6</v>
      </c>
      <c r="U31" s="119">
        <v>6</v>
      </c>
      <c r="V31" s="119">
        <v>6</v>
      </c>
      <c r="W31" s="119">
        <v>6</v>
      </c>
      <c r="X31" s="119">
        <v>6</v>
      </c>
      <c r="Y31" s="119">
        <v>6</v>
      </c>
      <c r="Z31" s="119"/>
      <c r="AA31" s="119"/>
      <c r="AB31" s="119"/>
      <c r="AC31" s="119"/>
      <c r="AD31" s="119"/>
      <c r="AF31" s="130"/>
      <c r="AG31" s="130"/>
    </row>
    <row r="32" spans="1:33" s="103" customFormat="1" ht="24.75" customHeight="1">
      <c r="A32" s="119">
        <v>20</v>
      </c>
      <c r="B32" s="120" t="s">
        <v>34</v>
      </c>
      <c r="C32" s="121">
        <v>40307162540</v>
      </c>
      <c r="D32" s="119" t="str">
        <f t="shared" si="0"/>
        <v>P</v>
      </c>
      <c r="E32" s="119">
        <v>3</v>
      </c>
      <c r="F32" s="119">
        <v>3</v>
      </c>
      <c r="G32" s="119">
        <v>3</v>
      </c>
      <c r="H32" s="119">
        <v>3</v>
      </c>
      <c r="I32" s="119">
        <v>3</v>
      </c>
      <c r="J32" s="119">
        <v>3</v>
      </c>
      <c r="K32" s="119">
        <v>3</v>
      </c>
      <c r="L32" s="119">
        <v>3</v>
      </c>
      <c r="M32" s="119">
        <v>3</v>
      </c>
      <c r="N32" s="119">
        <v>3</v>
      </c>
      <c r="O32" s="119">
        <v>3</v>
      </c>
      <c r="P32" s="119">
        <v>3</v>
      </c>
      <c r="Q32" s="119">
        <v>3</v>
      </c>
      <c r="R32" s="119">
        <v>3</v>
      </c>
      <c r="S32" s="119">
        <v>3</v>
      </c>
      <c r="T32" s="119">
        <v>3</v>
      </c>
      <c r="U32" s="119">
        <v>3</v>
      </c>
      <c r="V32" s="119">
        <v>3</v>
      </c>
      <c r="W32" s="119">
        <v>3</v>
      </c>
      <c r="X32" s="119">
        <v>3</v>
      </c>
      <c r="Y32" s="119">
        <v>3</v>
      </c>
      <c r="Z32" s="119"/>
      <c r="AA32" s="119"/>
      <c r="AB32" s="119"/>
      <c r="AC32" s="119"/>
      <c r="AD32" s="119"/>
      <c r="AF32" s="130"/>
      <c r="AG32" s="130"/>
    </row>
    <row r="33" spans="1:33" s="103" customFormat="1" ht="24.75" customHeight="1">
      <c r="A33" s="119">
        <v>21</v>
      </c>
      <c r="B33" s="120" t="s">
        <v>35</v>
      </c>
      <c r="C33" s="121">
        <v>40307162541</v>
      </c>
      <c r="D33" s="119" t="str">
        <f t="shared" si="0"/>
        <v>L</v>
      </c>
      <c r="E33" s="119">
        <v>2</v>
      </c>
      <c r="F33" s="119">
        <v>2</v>
      </c>
      <c r="G33" s="119">
        <v>2</v>
      </c>
      <c r="H33" s="119">
        <v>2</v>
      </c>
      <c r="I33" s="119">
        <v>2</v>
      </c>
      <c r="J33" s="119">
        <v>2</v>
      </c>
      <c r="K33" s="119">
        <v>2</v>
      </c>
      <c r="L33" s="119">
        <v>2</v>
      </c>
      <c r="M33" s="119">
        <v>2</v>
      </c>
      <c r="N33" s="119">
        <v>2</v>
      </c>
      <c r="O33" s="119">
        <v>2</v>
      </c>
      <c r="P33" s="119">
        <v>2</v>
      </c>
      <c r="Q33" s="119">
        <v>2</v>
      </c>
      <c r="R33" s="119">
        <v>2</v>
      </c>
      <c r="S33" s="119">
        <v>2</v>
      </c>
      <c r="T33" s="119">
        <v>2</v>
      </c>
      <c r="U33" s="119">
        <v>2</v>
      </c>
      <c r="V33" s="119">
        <v>2</v>
      </c>
      <c r="W33" s="119">
        <v>2</v>
      </c>
      <c r="X33" s="119">
        <v>2</v>
      </c>
      <c r="Y33" s="119">
        <v>2</v>
      </c>
      <c r="Z33" s="119"/>
      <c r="AA33" s="119"/>
      <c r="AB33" s="119"/>
      <c r="AC33" s="119"/>
      <c r="AD33" s="119"/>
      <c r="AF33" s="130"/>
      <c r="AG33" s="130"/>
    </row>
    <row r="34" spans="1:33" s="103" customFormat="1" ht="24.75" customHeight="1">
      <c r="A34" s="119">
        <v>22</v>
      </c>
      <c r="B34" s="120" t="s">
        <v>36</v>
      </c>
      <c r="C34" s="121">
        <v>40307162542</v>
      </c>
      <c r="D34" s="119" t="str">
        <f t="shared" si="0"/>
        <v>P</v>
      </c>
      <c r="E34" s="119">
        <v>1</v>
      </c>
      <c r="F34" s="119">
        <v>1</v>
      </c>
      <c r="G34" s="119">
        <v>1</v>
      </c>
      <c r="H34" s="119">
        <v>1</v>
      </c>
      <c r="I34" s="119">
        <v>1</v>
      </c>
      <c r="J34" s="119">
        <v>1</v>
      </c>
      <c r="K34" s="119">
        <v>1</v>
      </c>
      <c r="L34" s="119">
        <v>1</v>
      </c>
      <c r="M34" s="119">
        <v>1</v>
      </c>
      <c r="N34" s="119">
        <v>1</v>
      </c>
      <c r="O34" s="119">
        <v>1</v>
      </c>
      <c r="P34" s="119">
        <v>1</v>
      </c>
      <c r="Q34" s="119">
        <v>1</v>
      </c>
      <c r="R34" s="119">
        <v>1</v>
      </c>
      <c r="S34" s="119">
        <v>1</v>
      </c>
      <c r="T34" s="119">
        <v>1</v>
      </c>
      <c r="U34" s="119">
        <v>1</v>
      </c>
      <c r="V34" s="119">
        <v>1</v>
      </c>
      <c r="W34" s="119">
        <v>1</v>
      </c>
      <c r="X34" s="119">
        <v>1</v>
      </c>
      <c r="Y34" s="119">
        <v>1</v>
      </c>
      <c r="Z34" s="119"/>
      <c r="AA34" s="119"/>
      <c r="AB34" s="119"/>
      <c r="AC34" s="119"/>
      <c r="AD34" s="119"/>
      <c r="AF34" s="130"/>
      <c r="AG34" s="130"/>
    </row>
    <row r="35" spans="1:33" s="103" customFormat="1" ht="24.75" customHeight="1">
      <c r="A35" s="119">
        <v>23</v>
      </c>
      <c r="B35" s="120" t="s">
        <v>37</v>
      </c>
      <c r="C35" s="121">
        <v>40307162543</v>
      </c>
      <c r="D35" s="119" t="str">
        <f t="shared" si="0"/>
        <v>L</v>
      </c>
      <c r="E35" s="119">
        <v>4</v>
      </c>
      <c r="F35" s="119">
        <v>4</v>
      </c>
      <c r="G35" s="119">
        <v>4</v>
      </c>
      <c r="H35" s="119">
        <v>4</v>
      </c>
      <c r="I35" s="119">
        <v>4</v>
      </c>
      <c r="J35" s="119">
        <v>4</v>
      </c>
      <c r="K35" s="119">
        <v>4</v>
      </c>
      <c r="L35" s="119">
        <v>4</v>
      </c>
      <c r="M35" s="119">
        <v>4</v>
      </c>
      <c r="N35" s="119">
        <v>4</v>
      </c>
      <c r="O35" s="119">
        <v>4</v>
      </c>
      <c r="P35" s="119">
        <v>4</v>
      </c>
      <c r="Q35" s="119">
        <v>4</v>
      </c>
      <c r="R35" s="119">
        <v>4</v>
      </c>
      <c r="S35" s="119">
        <v>4</v>
      </c>
      <c r="T35" s="119">
        <v>4</v>
      </c>
      <c r="U35" s="119">
        <v>4</v>
      </c>
      <c r="V35" s="119">
        <v>4</v>
      </c>
      <c r="W35" s="119">
        <v>4</v>
      </c>
      <c r="X35" s="119">
        <v>4</v>
      </c>
      <c r="Y35" s="119">
        <v>4</v>
      </c>
      <c r="Z35" s="119"/>
      <c r="AA35" s="119"/>
      <c r="AB35" s="119"/>
      <c r="AC35" s="119"/>
      <c r="AD35" s="119"/>
      <c r="AF35" s="130"/>
      <c r="AG35" s="130"/>
    </row>
    <row r="36" spans="1:33" s="103" customFormat="1" ht="24.75" customHeight="1">
      <c r="A36" s="119">
        <v>24</v>
      </c>
      <c r="B36" s="120" t="s">
        <v>38</v>
      </c>
      <c r="C36" s="121">
        <v>40307162544</v>
      </c>
      <c r="D36" s="119" t="str">
        <f t="shared" si="0"/>
        <v>P</v>
      </c>
      <c r="E36" s="119">
        <v>5</v>
      </c>
      <c r="F36" s="119">
        <v>5</v>
      </c>
      <c r="G36" s="119">
        <v>5</v>
      </c>
      <c r="H36" s="119">
        <v>5</v>
      </c>
      <c r="I36" s="119">
        <v>5</v>
      </c>
      <c r="J36" s="119">
        <v>5</v>
      </c>
      <c r="K36" s="119">
        <v>5</v>
      </c>
      <c r="L36" s="119">
        <v>5</v>
      </c>
      <c r="M36" s="119">
        <v>5</v>
      </c>
      <c r="N36" s="119">
        <v>5</v>
      </c>
      <c r="O36" s="119">
        <v>5</v>
      </c>
      <c r="P36" s="119">
        <v>5</v>
      </c>
      <c r="Q36" s="119">
        <v>5</v>
      </c>
      <c r="R36" s="119">
        <v>5</v>
      </c>
      <c r="S36" s="119">
        <v>5</v>
      </c>
      <c r="T36" s="119">
        <v>5</v>
      </c>
      <c r="U36" s="119">
        <v>5</v>
      </c>
      <c r="V36" s="119">
        <v>5</v>
      </c>
      <c r="W36" s="119">
        <v>5</v>
      </c>
      <c r="X36" s="119">
        <v>5</v>
      </c>
      <c r="Y36" s="119">
        <v>5</v>
      </c>
      <c r="Z36" s="119"/>
      <c r="AA36" s="119"/>
      <c r="AB36" s="119"/>
      <c r="AC36" s="119"/>
      <c r="AD36" s="119"/>
      <c r="AF36" s="130"/>
      <c r="AG36" s="130"/>
    </row>
    <row r="37" spans="1:33" s="103" customFormat="1" ht="24.75" customHeight="1">
      <c r="A37" s="119">
        <v>25</v>
      </c>
      <c r="B37" s="120" t="s">
        <v>107</v>
      </c>
      <c r="C37" s="121" t="s">
        <v>108</v>
      </c>
      <c r="D37" s="119" t="str">
        <f t="shared" si="0"/>
        <v>P</v>
      </c>
      <c r="E37" s="119">
        <v>6</v>
      </c>
      <c r="F37" s="119">
        <v>6</v>
      </c>
      <c r="G37" s="119">
        <v>6</v>
      </c>
      <c r="H37" s="119">
        <v>6</v>
      </c>
      <c r="I37" s="119">
        <v>6</v>
      </c>
      <c r="J37" s="119">
        <v>6</v>
      </c>
      <c r="K37" s="119">
        <v>6</v>
      </c>
      <c r="L37" s="119">
        <v>6</v>
      </c>
      <c r="M37" s="119">
        <v>6</v>
      </c>
      <c r="N37" s="119">
        <v>6</v>
      </c>
      <c r="O37" s="119">
        <v>6</v>
      </c>
      <c r="P37" s="119">
        <v>6</v>
      </c>
      <c r="Q37" s="119">
        <v>6</v>
      </c>
      <c r="R37" s="119">
        <v>6</v>
      </c>
      <c r="S37" s="119">
        <v>6</v>
      </c>
      <c r="T37" s="119">
        <v>6</v>
      </c>
      <c r="U37" s="119">
        <v>6</v>
      </c>
      <c r="V37" s="119">
        <v>6</v>
      </c>
      <c r="W37" s="119">
        <v>6</v>
      </c>
      <c r="X37" s="119">
        <v>6</v>
      </c>
      <c r="Y37" s="119">
        <v>6</v>
      </c>
      <c r="Z37" s="119"/>
      <c r="AA37" s="119"/>
      <c r="AB37" s="119"/>
      <c r="AC37" s="119"/>
      <c r="AD37" s="119"/>
      <c r="AF37" s="130"/>
      <c r="AG37" s="130"/>
    </row>
    <row r="38" spans="1:33" s="103" customFormat="1" ht="24.75" customHeight="1">
      <c r="A38" s="119">
        <v>26</v>
      </c>
      <c r="B38" s="120" t="s">
        <v>110</v>
      </c>
      <c r="C38" s="121"/>
      <c r="D38" s="119">
        <f t="shared" si="0"/>
      </c>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F38" s="130"/>
      <c r="AG38" s="130"/>
    </row>
    <row r="39" spans="1:33" s="103" customFormat="1" ht="24.75" customHeight="1">
      <c r="A39" s="119">
        <v>27</v>
      </c>
      <c r="B39" s="120" t="s">
        <v>111</v>
      </c>
      <c r="C39" s="121"/>
      <c r="D39" s="119">
        <f t="shared" si="0"/>
      </c>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F39" s="130"/>
      <c r="AG39" s="130"/>
    </row>
    <row r="40" spans="1:33" s="103" customFormat="1" ht="24.75" customHeight="1">
      <c r="A40" s="119">
        <v>28</v>
      </c>
      <c r="B40" s="120" t="s">
        <v>112</v>
      </c>
      <c r="C40" s="121"/>
      <c r="D40" s="119">
        <f t="shared" si="0"/>
      </c>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F40" s="130"/>
      <c r="AG40" s="130"/>
    </row>
    <row r="41" spans="1:33" s="103" customFormat="1" ht="24.75" customHeight="1">
      <c r="A41" s="119">
        <v>29</v>
      </c>
      <c r="B41" s="120" t="s">
        <v>113</v>
      </c>
      <c r="C41" s="121"/>
      <c r="D41" s="119">
        <f t="shared" si="0"/>
      </c>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F41" s="130"/>
      <c r="AG41" s="130"/>
    </row>
    <row r="42" spans="1:33" s="103" customFormat="1" ht="24.75" customHeight="1">
      <c r="A42" s="119">
        <v>30</v>
      </c>
      <c r="B42" s="120" t="s">
        <v>114</v>
      </c>
      <c r="C42" s="121"/>
      <c r="D42" s="119">
        <f t="shared" si="0"/>
      </c>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F42" s="130"/>
      <c r="AG42" s="130"/>
    </row>
    <row r="43" spans="1:33" s="103" customFormat="1" ht="24.75" customHeight="1">
      <c r="A43" s="119">
        <v>31</v>
      </c>
      <c r="B43" s="120" t="s">
        <v>115</v>
      </c>
      <c r="C43" s="121"/>
      <c r="D43" s="119">
        <f t="shared" si="0"/>
      </c>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F43" s="130"/>
      <c r="AG43" s="130"/>
    </row>
    <row r="44" spans="1:33" s="103" customFormat="1" ht="24.75" customHeight="1">
      <c r="A44" s="119">
        <v>32</v>
      </c>
      <c r="B44" s="120" t="s">
        <v>116</v>
      </c>
      <c r="C44" s="121"/>
      <c r="D44" s="119">
        <f t="shared" si="0"/>
      </c>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F44" s="130"/>
      <c r="AG44" s="130"/>
    </row>
    <row r="45" spans="1:33" s="103" customFormat="1" ht="24.75" customHeight="1">
      <c r="A45" s="119">
        <v>33</v>
      </c>
      <c r="B45" s="120" t="s">
        <v>117</v>
      </c>
      <c r="C45" s="121"/>
      <c r="D45" s="119">
        <f t="shared" si="0"/>
      </c>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F45" s="130"/>
      <c r="AG45" s="130"/>
    </row>
    <row r="46" spans="1:33" s="103" customFormat="1" ht="24.75" customHeight="1">
      <c r="A46" s="119">
        <v>34</v>
      </c>
      <c r="B46" s="120" t="s">
        <v>118</v>
      </c>
      <c r="C46" s="121"/>
      <c r="D46" s="119">
        <f t="shared" si="0"/>
      </c>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F46" s="130"/>
      <c r="AG46" s="130"/>
    </row>
    <row r="47" spans="1:33" s="103" customFormat="1" ht="24.75" customHeight="1">
      <c r="A47" s="119">
        <v>35</v>
      </c>
      <c r="B47" s="120" t="s">
        <v>119</v>
      </c>
      <c r="C47" s="121"/>
      <c r="D47" s="119">
        <f t="shared" si="0"/>
      </c>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F47" s="130"/>
      <c r="AG47" s="130"/>
    </row>
    <row r="48" spans="1:33" s="103" customFormat="1" ht="24.75" customHeight="1">
      <c r="A48" s="119">
        <v>36</v>
      </c>
      <c r="B48" s="120" t="s">
        <v>120</v>
      </c>
      <c r="C48" s="121"/>
      <c r="D48" s="119">
        <f t="shared" si="0"/>
      </c>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F48" s="130"/>
      <c r="AG48" s="130"/>
    </row>
    <row r="49" spans="1:33" s="103" customFormat="1" ht="24.75" customHeight="1">
      <c r="A49" s="119">
        <v>37</v>
      </c>
      <c r="B49" s="120" t="s">
        <v>121</v>
      </c>
      <c r="C49" s="121"/>
      <c r="D49" s="119">
        <f t="shared" si="0"/>
      </c>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F49" s="130"/>
      <c r="AG49" s="130"/>
    </row>
    <row r="50" spans="1:33" s="103" customFormat="1" ht="24.75" customHeight="1">
      <c r="A50" s="119">
        <v>38</v>
      </c>
      <c r="B50" s="120" t="s">
        <v>122</v>
      </c>
      <c r="C50" s="121"/>
      <c r="D50" s="119">
        <f t="shared" si="0"/>
      </c>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F50" s="130"/>
      <c r="AG50" s="130"/>
    </row>
    <row r="51" spans="1:33" s="103" customFormat="1" ht="24.75" customHeight="1">
      <c r="A51" s="119">
        <v>39</v>
      </c>
      <c r="B51" s="120" t="s">
        <v>123</v>
      </c>
      <c r="C51" s="121"/>
      <c r="D51" s="119">
        <f t="shared" si="0"/>
      </c>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F51" s="130"/>
      <c r="AG51" s="130"/>
    </row>
    <row r="52" spans="1:33" s="103" customFormat="1" ht="24.75" customHeight="1">
      <c r="A52" s="119">
        <v>40</v>
      </c>
      <c r="B52" s="120" t="s">
        <v>124</v>
      </c>
      <c r="C52" s="121"/>
      <c r="D52" s="119">
        <f t="shared" si="0"/>
      </c>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F52" s="130"/>
      <c r="AG52" s="130"/>
    </row>
    <row r="53" spans="1:33" s="103" customFormat="1" ht="24.75" customHeight="1">
      <c r="A53" s="119">
        <v>41</v>
      </c>
      <c r="B53" s="120" t="s">
        <v>125</v>
      </c>
      <c r="C53" s="121"/>
      <c r="D53" s="119">
        <f t="shared" si="0"/>
      </c>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F53" s="130"/>
      <c r="AG53" s="130"/>
    </row>
    <row r="54" spans="1:33" s="103" customFormat="1" ht="24.75" customHeight="1">
      <c r="A54" s="119">
        <v>42</v>
      </c>
      <c r="B54" s="120" t="s">
        <v>126</v>
      </c>
      <c r="C54" s="121"/>
      <c r="D54" s="119">
        <f t="shared" si="0"/>
      </c>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F54" s="130"/>
      <c r="AG54" s="130"/>
    </row>
    <row r="55" spans="1:33" s="103" customFormat="1" ht="24.75" customHeight="1">
      <c r="A55" s="119">
        <v>43</v>
      </c>
      <c r="B55" s="120" t="s">
        <v>127</v>
      </c>
      <c r="C55" s="121"/>
      <c r="D55" s="119">
        <f t="shared" si="0"/>
      </c>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F55" s="130"/>
      <c r="AG55" s="130"/>
    </row>
    <row r="56" spans="1:33" s="103" customFormat="1" ht="24.75" customHeight="1">
      <c r="A56" s="119">
        <v>44</v>
      </c>
      <c r="B56" s="120" t="s">
        <v>128</v>
      </c>
      <c r="C56" s="121"/>
      <c r="D56" s="119">
        <f t="shared" si="0"/>
      </c>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F56" s="130"/>
      <c r="AG56" s="130"/>
    </row>
    <row r="57" spans="1:33" s="103" customFormat="1" ht="24.75" customHeight="1">
      <c r="A57" s="119">
        <v>45</v>
      </c>
      <c r="B57" s="120" t="s">
        <v>129</v>
      </c>
      <c r="C57" s="121"/>
      <c r="D57" s="119">
        <f t="shared" si="0"/>
      </c>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F57" s="130"/>
      <c r="AG57" s="130"/>
    </row>
    <row r="58" spans="1:33" s="103" customFormat="1" ht="24.75" customHeight="1">
      <c r="A58" s="119">
        <v>46</v>
      </c>
      <c r="B58" s="120" t="s">
        <v>130</v>
      </c>
      <c r="C58" s="121"/>
      <c r="D58" s="119">
        <f t="shared" si="0"/>
      </c>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F58" s="130"/>
      <c r="AG58" s="130"/>
    </row>
    <row r="59" spans="1:33" s="103" customFormat="1" ht="24.75" customHeight="1">
      <c r="A59" s="119">
        <v>47</v>
      </c>
      <c r="B59" s="120" t="s">
        <v>131</v>
      </c>
      <c r="C59" s="121"/>
      <c r="D59" s="119">
        <f t="shared" si="0"/>
      </c>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F59" s="130"/>
      <c r="AG59" s="130"/>
    </row>
    <row r="60" spans="1:33" s="103" customFormat="1" ht="24.75" customHeight="1">
      <c r="A60" s="119">
        <v>48</v>
      </c>
      <c r="B60" s="120" t="s">
        <v>132</v>
      </c>
      <c r="C60" s="121"/>
      <c r="D60" s="119">
        <f t="shared" si="0"/>
      </c>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F60" s="130"/>
      <c r="AG60" s="130"/>
    </row>
    <row r="61" spans="1:33" s="103" customFormat="1" ht="24.75" customHeight="1">
      <c r="A61" s="119">
        <v>49</v>
      </c>
      <c r="B61" s="120" t="s">
        <v>133</v>
      </c>
      <c r="C61" s="121"/>
      <c r="D61" s="119">
        <f t="shared" si="0"/>
      </c>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31"/>
      <c r="AF61" s="132"/>
      <c r="AG61" s="132"/>
    </row>
    <row r="62" spans="1:33" s="103" customFormat="1" ht="24.75" customHeight="1">
      <c r="A62" s="119">
        <v>50</v>
      </c>
      <c r="B62" s="120" t="s">
        <v>134</v>
      </c>
      <c r="C62" s="121"/>
      <c r="D62" s="119">
        <f t="shared" si="0"/>
      </c>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F62" s="132"/>
      <c r="AG62" s="132"/>
    </row>
    <row r="63" spans="1:33" s="103" customFormat="1" ht="24.75" customHeight="1">
      <c r="A63" s="119">
        <v>51</v>
      </c>
      <c r="B63" s="120" t="s">
        <v>135</v>
      </c>
      <c r="C63" s="121"/>
      <c r="D63" s="119">
        <f t="shared" si="0"/>
      </c>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F63" s="132"/>
      <c r="AG63" s="132"/>
    </row>
    <row r="64" spans="1:33" s="103" customFormat="1" ht="24.75" customHeight="1">
      <c r="A64" s="119">
        <v>52</v>
      </c>
      <c r="B64" s="120" t="s">
        <v>136</v>
      </c>
      <c r="C64" s="121"/>
      <c r="D64" s="119">
        <f t="shared" si="0"/>
      </c>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F64" s="132"/>
      <c r="AG64" s="132"/>
    </row>
    <row r="65" spans="1:33" s="103" customFormat="1" ht="24.75" customHeight="1">
      <c r="A65" s="119">
        <v>53</v>
      </c>
      <c r="B65" s="120" t="s">
        <v>137</v>
      </c>
      <c r="C65" s="121"/>
      <c r="D65" s="119">
        <f t="shared" si="0"/>
      </c>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F65" s="132"/>
      <c r="AG65" s="132"/>
    </row>
    <row r="66" spans="1:33" s="103" customFormat="1" ht="24.75" customHeight="1">
      <c r="A66" s="119">
        <v>54</v>
      </c>
      <c r="B66" s="120" t="s">
        <v>138</v>
      </c>
      <c r="C66" s="121"/>
      <c r="D66" s="119">
        <f t="shared" si="0"/>
      </c>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F66" s="132"/>
      <c r="AG66" s="132"/>
    </row>
    <row r="67" spans="1:33" ht="15.75">
      <c r="A67" s="133"/>
      <c r="B67" s="134"/>
      <c r="C67" s="134"/>
      <c r="D67" s="135"/>
      <c r="E67" s="134"/>
      <c r="F67" s="220"/>
      <c r="G67" s="220"/>
      <c r="H67" s="220"/>
      <c r="I67" s="220"/>
      <c r="J67" s="220"/>
      <c r="K67" s="220"/>
      <c r="L67" s="220"/>
      <c r="M67" s="220"/>
      <c r="N67" s="220"/>
      <c r="O67" s="220"/>
      <c r="P67" s="220"/>
      <c r="Q67" s="220"/>
      <c r="R67" s="220"/>
      <c r="S67" s="220"/>
      <c r="T67" s="134"/>
      <c r="U67" s="134"/>
      <c r="V67" s="134"/>
      <c r="W67" s="134"/>
      <c r="X67" s="134"/>
      <c r="Y67" s="134"/>
      <c r="Z67" s="134"/>
      <c r="AA67" s="134"/>
      <c r="AB67" s="134"/>
      <c r="AC67" s="134"/>
      <c r="AD67" s="147"/>
      <c r="AF67" s="148"/>
      <c r="AG67" s="148"/>
    </row>
    <row r="68" spans="1:33" ht="15.75" customHeight="1">
      <c r="A68" s="136"/>
      <c r="B68" s="137"/>
      <c r="C68" s="137"/>
      <c r="D68" s="138"/>
      <c r="E68" s="137"/>
      <c r="F68" s="199"/>
      <c r="G68" s="199"/>
      <c r="H68" s="199"/>
      <c r="I68" s="199"/>
      <c r="J68" s="199"/>
      <c r="K68" s="199"/>
      <c r="L68" s="199"/>
      <c r="M68" s="199"/>
      <c r="N68" s="199"/>
      <c r="O68" s="199"/>
      <c r="P68" s="199"/>
      <c r="Q68" s="199"/>
      <c r="R68" s="199"/>
      <c r="S68" s="199"/>
      <c r="T68" s="137"/>
      <c r="U68" s="137"/>
      <c r="V68" s="137"/>
      <c r="W68" s="137"/>
      <c r="X68" s="137"/>
      <c r="Y68" s="137"/>
      <c r="Z68" s="137"/>
      <c r="AA68" s="137"/>
      <c r="AB68" s="137"/>
      <c r="AC68" s="137"/>
      <c r="AD68" s="149"/>
      <c r="AF68" s="148"/>
      <c r="AG68" s="148"/>
    </row>
    <row r="69" spans="1:33" ht="15.75" customHeight="1">
      <c r="A69" s="136"/>
      <c r="B69" s="137"/>
      <c r="C69" s="137"/>
      <c r="D69" s="138"/>
      <c r="E69" s="137"/>
      <c r="F69" s="199"/>
      <c r="G69" s="199"/>
      <c r="H69" s="199"/>
      <c r="I69" s="199"/>
      <c r="J69" s="199"/>
      <c r="K69" s="199"/>
      <c r="L69" s="199"/>
      <c r="M69" s="199"/>
      <c r="N69" s="199"/>
      <c r="O69" s="199"/>
      <c r="P69" s="199"/>
      <c r="Q69" s="199"/>
      <c r="R69" s="199"/>
      <c r="S69" s="199"/>
      <c r="T69" s="137"/>
      <c r="U69" s="137"/>
      <c r="V69" s="137"/>
      <c r="W69" s="137"/>
      <c r="X69" s="137"/>
      <c r="Y69" s="137"/>
      <c r="Z69" s="137"/>
      <c r="AA69" s="137"/>
      <c r="AB69" s="137"/>
      <c r="AC69" s="137"/>
      <c r="AD69" s="149"/>
      <c r="AF69" s="148"/>
      <c r="AG69" s="148"/>
    </row>
    <row r="70" spans="1:33" ht="15.75" customHeight="1">
      <c r="A70" s="140"/>
      <c r="B70" s="137" t="s">
        <v>39</v>
      </c>
      <c r="C70" s="137"/>
      <c r="D70" s="138"/>
      <c r="E70" s="137"/>
      <c r="F70" s="199"/>
      <c r="G70" s="199"/>
      <c r="H70" s="199"/>
      <c r="I70" s="199"/>
      <c r="J70" s="199"/>
      <c r="K70" s="199"/>
      <c r="L70" s="199"/>
      <c r="M70" s="199"/>
      <c r="N70" s="199"/>
      <c r="O70" s="199"/>
      <c r="P70" s="199"/>
      <c r="Q70" s="199"/>
      <c r="R70" s="199"/>
      <c r="S70" s="199"/>
      <c r="T70" s="137"/>
      <c r="U70" s="137"/>
      <c r="V70" s="137"/>
      <c r="W70" s="137"/>
      <c r="X70" s="137"/>
      <c r="Y70" s="137"/>
      <c r="Z70" s="137"/>
      <c r="AA70" s="137"/>
      <c r="AB70" s="137"/>
      <c r="AC70" s="137"/>
      <c r="AD70" s="149"/>
      <c r="AF70" s="148"/>
      <c r="AG70" s="148"/>
    </row>
    <row r="71" spans="1:33" ht="15.75">
      <c r="A71" s="140"/>
      <c r="B71" s="141" t="s">
        <v>109</v>
      </c>
      <c r="C71" s="141"/>
      <c r="D71" s="142"/>
      <c r="E71" s="141"/>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49"/>
      <c r="AF71" s="148"/>
      <c r="AG71" s="148"/>
    </row>
    <row r="72" spans="1:33" ht="15.75">
      <c r="A72" s="140"/>
      <c r="B72" s="141" t="s">
        <v>40</v>
      </c>
      <c r="C72" s="141"/>
      <c r="D72" s="142"/>
      <c r="E72" s="141"/>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49"/>
      <c r="AF72" s="148"/>
      <c r="AG72" s="148"/>
    </row>
    <row r="73" spans="1:33" ht="15.75">
      <c r="A73" s="140"/>
      <c r="B73" s="143" t="str">
        <f>$D$1</f>
        <v>SEKOLAH MENENGAH KEBANGSAAN XXXXX</v>
      </c>
      <c r="C73" s="143"/>
      <c r="D73" s="139"/>
      <c r="E73" s="143"/>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49"/>
      <c r="AF73" s="148"/>
      <c r="AG73" s="148"/>
    </row>
    <row r="74" spans="1:33" ht="15.75">
      <c r="A74" s="136"/>
      <c r="B74" s="137"/>
      <c r="C74" s="137"/>
      <c r="D74" s="138"/>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49"/>
      <c r="AF74" s="148"/>
      <c r="AG74" s="148"/>
    </row>
    <row r="75" spans="1:33" ht="15.75">
      <c r="A75" s="136"/>
      <c r="B75" s="137"/>
      <c r="C75" s="137"/>
      <c r="D75" s="138"/>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49"/>
      <c r="AF75" s="148"/>
      <c r="AG75" s="148"/>
    </row>
    <row r="76" spans="1:33" ht="15.75">
      <c r="A76" s="136"/>
      <c r="B76" s="137"/>
      <c r="C76" s="137"/>
      <c r="D76" s="138"/>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49"/>
      <c r="AF76" s="148"/>
      <c r="AG76" s="148"/>
    </row>
    <row r="77" spans="1:33" ht="15.75">
      <c r="A77" s="136"/>
      <c r="B77" s="137"/>
      <c r="C77" s="137"/>
      <c r="D77" s="138"/>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49"/>
      <c r="AF77" s="148"/>
      <c r="AG77" s="148"/>
    </row>
    <row r="78" spans="1:33" ht="15.75">
      <c r="A78" s="144"/>
      <c r="B78" s="145"/>
      <c r="C78" s="145"/>
      <c r="D78" s="146"/>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50"/>
      <c r="AF78" s="148"/>
      <c r="AG78" s="148"/>
    </row>
    <row r="79" spans="32:33" ht="15.75" hidden="1">
      <c r="AF79" s="148"/>
      <c r="AG79" s="148"/>
    </row>
    <row r="80" spans="32:33" ht="15.75" hidden="1">
      <c r="AF80" s="148"/>
      <c r="AG80" s="148"/>
    </row>
    <row r="81" spans="32:33" ht="15.75" hidden="1">
      <c r="AF81" s="148"/>
      <c r="AG81" s="148"/>
    </row>
    <row r="82" spans="32:33" ht="15.75" hidden="1">
      <c r="AF82" s="148"/>
      <c r="AG82" s="148"/>
    </row>
    <row r="83" spans="32:33" ht="15.75" hidden="1">
      <c r="AF83" s="148"/>
      <c r="AG83" s="148"/>
    </row>
    <row r="84" spans="32:33" ht="15.75" hidden="1">
      <c r="AF84" s="148"/>
      <c r="AG84" s="148"/>
    </row>
    <row r="85" spans="32:33" ht="15.75" hidden="1">
      <c r="AF85" s="148"/>
      <c r="AG85" s="148"/>
    </row>
    <row r="86" spans="32:33" ht="15.75" hidden="1">
      <c r="AF86" s="148"/>
      <c r="AG86" s="148"/>
    </row>
    <row r="87" spans="32:33" ht="15.75" hidden="1">
      <c r="AF87" s="148"/>
      <c r="AG87" s="148"/>
    </row>
    <row r="88" spans="32:33" ht="15.75" hidden="1">
      <c r="AF88" s="148"/>
      <c r="AG88" s="148"/>
    </row>
    <row r="89" spans="32:33" ht="15.75" hidden="1">
      <c r="AF89" s="148"/>
      <c r="AG89" s="148"/>
    </row>
    <row r="90" spans="32:33" ht="15.75" hidden="1">
      <c r="AF90" s="148"/>
      <c r="AG90" s="148"/>
    </row>
    <row r="91" spans="32:33" ht="15.75" hidden="1">
      <c r="AF91" s="148"/>
      <c r="AG91" s="148"/>
    </row>
    <row r="92" spans="32:33" ht="15.75" hidden="1">
      <c r="AF92" s="148"/>
      <c r="AG92" s="148"/>
    </row>
    <row r="93" spans="32:33" ht="15.75" hidden="1">
      <c r="AF93" s="148"/>
      <c r="AG93" s="148"/>
    </row>
    <row r="94" spans="32:33" ht="15.75" hidden="1">
      <c r="AF94" s="148"/>
      <c r="AG94" s="148"/>
    </row>
    <row r="95" spans="32:33" ht="15.75" hidden="1">
      <c r="AF95" s="148"/>
      <c r="AG95" s="148"/>
    </row>
    <row r="96" spans="32:33" ht="15.75" hidden="1">
      <c r="AF96" s="148"/>
      <c r="AG96" s="148"/>
    </row>
    <row r="97" spans="32:33" ht="15.75" hidden="1">
      <c r="AF97" s="148"/>
      <c r="AG97" s="148"/>
    </row>
    <row r="98" spans="32:33" ht="15.75" hidden="1">
      <c r="AF98" s="148"/>
      <c r="AG98" s="148"/>
    </row>
    <row r="99" spans="32:33" ht="15.75" hidden="1">
      <c r="AF99" s="148"/>
      <c r="AG99" s="148"/>
    </row>
    <row r="100" spans="32:33" ht="15.75" hidden="1">
      <c r="AF100" s="148"/>
      <c r="AG100" s="148"/>
    </row>
    <row r="101" spans="32:33" ht="15.75" hidden="1">
      <c r="AF101" s="148"/>
      <c r="AG101" s="148"/>
    </row>
    <row r="102" spans="32:33" ht="15.75" hidden="1">
      <c r="AF102" s="148"/>
      <c r="AG102" s="148"/>
    </row>
    <row r="103" spans="32:33" ht="15.75" hidden="1">
      <c r="AF103" s="148"/>
      <c r="AG103" s="148"/>
    </row>
    <row r="104" spans="32:33" ht="15.75" hidden="1">
      <c r="AF104" s="148"/>
      <c r="AG104" s="148"/>
    </row>
    <row r="105" spans="32:33" ht="15.75" hidden="1">
      <c r="AF105" s="148"/>
      <c r="AG105" s="148"/>
    </row>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sheetData>
  <sheetProtection password="E33B" sheet="1"/>
  <mergeCells count="22">
    <mergeCell ref="A9:A12"/>
    <mergeCell ref="B9:B12"/>
    <mergeCell ref="C9:C12"/>
    <mergeCell ref="D9:D12"/>
    <mergeCell ref="F67:S67"/>
    <mergeCell ref="X10:X11"/>
    <mergeCell ref="W10:W11"/>
    <mergeCell ref="F11:F12"/>
    <mergeCell ref="K11:K12"/>
    <mergeCell ref="E9:N9"/>
    <mergeCell ref="O9:Y9"/>
    <mergeCell ref="O10:V11"/>
    <mergeCell ref="Y10:Y12"/>
    <mergeCell ref="L11:L12"/>
    <mergeCell ref="M11:M12"/>
    <mergeCell ref="E11:E12"/>
    <mergeCell ref="F68:S68"/>
    <mergeCell ref="F69:S69"/>
    <mergeCell ref="F70:S70"/>
    <mergeCell ref="E10:L10"/>
    <mergeCell ref="N10:N12"/>
    <mergeCell ref="G11:J11"/>
  </mergeCells>
  <dataValidations count="1">
    <dataValidation type="whole" allowBlank="1" showErrorMessage="1" errorTitle="TAHAP PENGUASAAN" error="SILA ISIKAN TAHAP PENGUASAAN YANG BETUL!" sqref="E13:Z66 AD13:AD66">
      <formula1>1</formula1>
      <formula2>6</formula2>
    </dataValidation>
  </dataValidations>
  <printOptions/>
  <pageMargins left="0.25" right="0.25" top="0.75" bottom="0.75" header="0.3" footer="0.3"/>
  <pageSetup blackAndWhite="1" fitToHeight="0" fitToWidth="1" horizontalDpi="300" verticalDpi="300" orientation="landscape" paperSize="9" scale="1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91"/>
  <sheetViews>
    <sheetView showGridLines="0" zoomScale="80" zoomScaleNormal="80" zoomScaleSheetLayoutView="100" zoomScalePageLayoutView="0" workbookViewId="0" topLeftCell="A37">
      <selection activeCell="B4" sqref="B4:F4"/>
    </sheetView>
  </sheetViews>
  <sheetFormatPr defaultColWidth="0" defaultRowHeight="15" zeroHeight="1"/>
  <cols>
    <col min="1" max="1" width="2.140625" style="1" customWidth="1"/>
    <col min="2" max="2" width="15.7109375" style="53" customWidth="1"/>
    <col min="3" max="3" width="4.7109375" style="53" customWidth="1"/>
    <col min="4" max="4" width="22.421875" style="53" customWidth="1"/>
    <col min="5" max="5" width="13.7109375" style="53" customWidth="1"/>
    <col min="6" max="6" width="104.421875" style="53" customWidth="1"/>
    <col min="7" max="7" width="4.28125" style="55" customWidth="1"/>
    <col min="8" max="8" width="3.00390625" style="56" hidden="1" customWidth="1"/>
    <col min="9" max="9" width="9.57421875" style="1" hidden="1" customWidth="1"/>
    <col min="10" max="10" width="12.421875" style="1" hidden="1" customWidth="1"/>
    <col min="11" max="11" width="7.7109375" style="1" hidden="1" customWidth="1"/>
    <col min="12" max="12" width="5.57421875" style="1" hidden="1" customWidth="1"/>
    <col min="13" max="13" width="5.8515625" style="1" hidden="1" customWidth="1"/>
    <col min="14" max="16384" width="0" style="1" hidden="1" customWidth="1"/>
  </cols>
  <sheetData>
    <row r="1" spans="1:8" s="52" customFormat="1" ht="21" customHeight="1">
      <c r="A1" s="57"/>
      <c r="B1" s="234" t="str">
        <f>'REKOD PRESTASI MURID'!$D$1</f>
        <v>SEKOLAH MENENGAH KEBANGSAAN XXXXX</v>
      </c>
      <c r="C1" s="234"/>
      <c r="D1" s="234"/>
      <c r="E1" s="234"/>
      <c r="F1" s="234"/>
      <c r="G1" s="57"/>
      <c r="H1" s="56"/>
    </row>
    <row r="2" spans="1:8" s="52" customFormat="1" ht="21" customHeight="1">
      <c r="A2" s="57"/>
      <c r="B2" s="234" t="str">
        <f>'REKOD PRESTASI MURID'!$D$2</f>
        <v>XXXXX</v>
      </c>
      <c r="C2" s="234"/>
      <c r="D2" s="234"/>
      <c r="E2" s="234"/>
      <c r="F2" s="234"/>
      <c r="G2" s="57"/>
      <c r="H2" s="56"/>
    </row>
    <row r="3" spans="1:8" s="52" customFormat="1" ht="21" customHeight="1">
      <c r="A3" s="57"/>
      <c r="B3" s="234" t="str">
        <f>'REKOD PRESTASI MURID'!$D$3</f>
        <v>XXXXX</v>
      </c>
      <c r="C3" s="234"/>
      <c r="D3" s="234"/>
      <c r="E3" s="234"/>
      <c r="F3" s="234"/>
      <c r="G3" s="57"/>
      <c r="H3" s="56"/>
    </row>
    <row r="4" spans="1:10" s="52" customFormat="1" ht="21" customHeight="1">
      <c r="A4" s="58"/>
      <c r="B4" s="235">
        <f>'REKOD PRESTASI MURID'!$D$4</f>
        <v>2018</v>
      </c>
      <c r="C4" s="235"/>
      <c r="D4" s="235"/>
      <c r="E4" s="235"/>
      <c r="F4" s="235"/>
      <c r="G4" s="58"/>
      <c r="H4" s="231" t="s">
        <v>41</v>
      </c>
      <c r="I4" s="231"/>
      <c r="J4" s="231"/>
    </row>
    <row r="5" spans="1:10" ht="16.5">
      <c r="A5" s="7"/>
      <c r="B5" s="7"/>
      <c r="C5" s="7"/>
      <c r="D5" s="7"/>
      <c r="E5" s="7"/>
      <c r="F5" s="7"/>
      <c r="G5" s="7"/>
      <c r="H5" s="59"/>
      <c r="I5" s="98"/>
      <c r="J5" s="98"/>
    </row>
    <row r="6" spans="1:10" ht="18.75">
      <c r="A6" s="7"/>
      <c r="B6" s="60" t="str">
        <f>'REKOD PRESTASI MURID'!$A$7</f>
        <v>PENDIDIKAN JASMANI DAN PENDIDIKAN KESIHATAN</v>
      </c>
      <c r="C6" s="7"/>
      <c r="D6" s="7"/>
      <c r="E6" s="7"/>
      <c r="F6" s="7"/>
      <c r="G6" s="7"/>
      <c r="H6" s="59"/>
      <c r="I6" s="99">
        <v>10</v>
      </c>
      <c r="J6" s="98"/>
    </row>
    <row r="7" spans="1:10" ht="16.5">
      <c r="A7" s="7"/>
      <c r="B7" s="7"/>
      <c r="C7" s="7"/>
      <c r="D7" s="7"/>
      <c r="E7" s="7"/>
      <c r="F7" s="7"/>
      <c r="G7" s="7"/>
      <c r="H7" s="61">
        <v>1</v>
      </c>
      <c r="I7" s="61" t="str">
        <f>'REKOD PRESTASI MURID'!B13</f>
        <v>MURID 1</v>
      </c>
      <c r="J7" s="61" t="str">
        <f aca="true" t="shared" si="0" ref="J7:J17">IF(I7=0,"",H7&amp;"  "&amp;I7)</f>
        <v>1  MURID 1</v>
      </c>
    </row>
    <row r="8" spans="1:10" ht="16.5">
      <c r="A8" s="7"/>
      <c r="B8" s="232" t="s">
        <v>42</v>
      </c>
      <c r="C8" s="233"/>
      <c r="D8" s="62" t="str">
        <f>VLOOKUP($I$6,H7:J69,2)</f>
        <v>MURID 10</v>
      </c>
      <c r="E8" s="63"/>
      <c r="F8" s="18"/>
      <c r="G8" s="7"/>
      <c r="H8" s="61">
        <v>2</v>
      </c>
      <c r="I8" s="61" t="str">
        <f>'REKOD PRESTASI MURID'!B14</f>
        <v>MURID 2</v>
      </c>
      <c r="J8" s="61" t="str">
        <f t="shared" si="0"/>
        <v>2  MURID 2</v>
      </c>
    </row>
    <row r="9" spans="1:10" ht="16.5">
      <c r="A9" s="7"/>
      <c r="B9" s="236" t="s">
        <v>43</v>
      </c>
      <c r="C9" s="237"/>
      <c r="D9" s="66">
        <f>VLOOKUP($I$6,'REKOD PRESTASI MURID'!$A$13:$D$66,3)</f>
        <v>40307162530</v>
      </c>
      <c r="E9" s="67"/>
      <c r="F9" s="18"/>
      <c r="G9" s="7"/>
      <c r="H9" s="61">
        <v>3</v>
      </c>
      <c r="I9" s="61" t="str">
        <f>'REKOD PRESTASI MURID'!B15</f>
        <v>MURID 3</v>
      </c>
      <c r="J9" s="61" t="str">
        <f t="shared" si="0"/>
        <v>3  MURID 3</v>
      </c>
    </row>
    <row r="10" spans="1:10" ht="16.5">
      <c r="A10" s="7"/>
      <c r="B10" s="236" t="s">
        <v>44</v>
      </c>
      <c r="C10" s="237"/>
      <c r="D10" s="68" t="str">
        <f>VLOOKUP($I$6,'REKOD PRESTASI MURID'!$A$13:$D$66,4)</f>
        <v>P</v>
      </c>
      <c r="E10" s="69"/>
      <c r="F10" s="18"/>
      <c r="G10" s="7"/>
      <c r="H10" s="61">
        <v>4</v>
      </c>
      <c r="I10" s="61" t="str">
        <f>'REKOD PRESTASI MURID'!B16</f>
        <v>MURID 4</v>
      </c>
      <c r="J10" s="61" t="str">
        <f t="shared" si="0"/>
        <v>4  MURID 4</v>
      </c>
    </row>
    <row r="11" spans="1:10" ht="16.5">
      <c r="A11" s="7"/>
      <c r="B11" s="236" t="s">
        <v>45</v>
      </c>
      <c r="C11" s="237"/>
      <c r="D11" s="68" t="str">
        <f>'REKOD PRESTASI MURID'!$D$7</f>
        <v>TINGKATAN 2 JAYA</v>
      </c>
      <c r="E11" s="69"/>
      <c r="F11" s="18"/>
      <c r="G11" s="7"/>
      <c r="H11" s="61">
        <v>5</v>
      </c>
      <c r="I11" s="61" t="str">
        <f>'REKOD PRESTASI MURID'!B17</f>
        <v>MURID 5</v>
      </c>
      <c r="J11" s="61" t="str">
        <f t="shared" si="0"/>
        <v>5  MURID 5</v>
      </c>
    </row>
    <row r="12" spans="1:11" ht="16.5">
      <c r="A12" s="7"/>
      <c r="B12" s="64" t="s">
        <v>46</v>
      </c>
      <c r="C12" s="65"/>
      <c r="D12" s="68" t="str">
        <f>'REKOD PRESTASI MURID'!$D$6</f>
        <v>EN. AMIRUL AISAR BIN IMAN</v>
      </c>
      <c r="E12" s="69"/>
      <c r="F12" s="18"/>
      <c r="G12" s="7"/>
      <c r="H12" s="61">
        <v>6</v>
      </c>
      <c r="I12" s="61" t="str">
        <f>'REKOD PRESTASI MURID'!B18</f>
        <v>MURID 6</v>
      </c>
      <c r="J12" s="61" t="str">
        <f t="shared" si="0"/>
        <v>6  MURID 6</v>
      </c>
      <c r="K12" s="95"/>
    </row>
    <row r="13" spans="1:10" ht="16.5">
      <c r="A13" s="7"/>
      <c r="B13" s="243" t="s">
        <v>47</v>
      </c>
      <c r="C13" s="244"/>
      <c r="D13" s="254">
        <v>42840</v>
      </c>
      <c r="E13" s="70"/>
      <c r="F13" s="18"/>
      <c r="G13" s="7"/>
      <c r="H13" s="61">
        <v>7</v>
      </c>
      <c r="I13" s="61" t="str">
        <f>'REKOD PRESTASI MURID'!B19</f>
        <v>MURID 7</v>
      </c>
      <c r="J13" s="61" t="str">
        <f t="shared" si="0"/>
        <v>7  MURID 7</v>
      </c>
    </row>
    <row r="14" spans="1:10" ht="16.5">
      <c r="A14" s="7"/>
      <c r="B14" s="18"/>
      <c r="C14" s="18"/>
      <c r="D14" s="18"/>
      <c r="E14" s="71"/>
      <c r="F14" s="18"/>
      <c r="G14" s="7"/>
      <c r="H14" s="61">
        <v>8</v>
      </c>
      <c r="I14" s="61" t="str">
        <f>'REKOD PRESTASI MURID'!B20</f>
        <v>MURID 8</v>
      </c>
      <c r="J14" s="61" t="str">
        <f t="shared" si="0"/>
        <v>8  MURID 8</v>
      </c>
    </row>
    <row r="15" spans="1:10" ht="22.5" customHeight="1">
      <c r="A15" s="7"/>
      <c r="B15" s="238" t="s">
        <v>48</v>
      </c>
      <c r="C15" s="238"/>
      <c r="D15" s="238"/>
      <c r="E15" s="230">
        <f>VLOOKUP($I$6,'REKOD PRESTASI MURID'!$A$13:$AD$66,14)</f>
        <v>1</v>
      </c>
      <c r="F15" s="18"/>
      <c r="G15" s="7"/>
      <c r="H15" s="61">
        <v>9</v>
      </c>
      <c r="I15" s="61" t="str">
        <f>'REKOD PRESTASI MURID'!B21</f>
        <v>MURID 9</v>
      </c>
      <c r="J15" s="61" t="str">
        <f t="shared" si="0"/>
        <v>9  MURID 9</v>
      </c>
    </row>
    <row r="16" spans="1:10" ht="22.5" customHeight="1">
      <c r="A16" s="7"/>
      <c r="B16" s="72" t="s">
        <v>79</v>
      </c>
      <c r="C16" s="73"/>
      <c r="D16" s="73"/>
      <c r="E16" s="230"/>
      <c r="F16" s="18"/>
      <c r="G16" s="7"/>
      <c r="H16" s="61">
        <v>10</v>
      </c>
      <c r="I16" s="61" t="str">
        <f>'REKOD PRESTASI MURID'!B22</f>
        <v>MURID 10</v>
      </c>
      <c r="J16" s="61" t="str">
        <f t="shared" si="0"/>
        <v>10  MURID 10</v>
      </c>
    </row>
    <row r="17" spans="1:10" ht="144.75" customHeight="1">
      <c r="A17" s="7"/>
      <c r="B17" s="241" t="s">
        <v>49</v>
      </c>
      <c r="C17" s="241"/>
      <c r="D17" s="242"/>
      <c r="E17" s="228" t="str">
        <f>VLOOKUP(E15,'DATA PERNYATAAN TAHAP PGUASAAN '!A76:B81,2)</f>
        <v>• Boleh melakukan kemahiran asas gimnastik yang melibatkan menghambur dengan kaki ke atas peti lombol.
• Boleh meniru langkah dalam pergerakan kreatif dan tarian inang yang ditunjukkan mengikut muzik.
• Boleh melakukan kemahiran asas permainan bola baling bola jaring, ragbi sentuh, sepak takraw, kriket, olahraga asas, aktiviti membina khemah dan gajet dan permainan tradisonal Jengkek Ligan dan Bola Tuju Kaki.</v>
      </c>
      <c r="F17" s="229"/>
      <c r="G17" s="7"/>
      <c r="H17" s="61">
        <v>11</v>
      </c>
      <c r="I17" s="61" t="str">
        <f>'REKOD PRESTASI MURID'!B23</f>
        <v>MURID 11</v>
      </c>
      <c r="J17" s="61" t="str">
        <f t="shared" si="0"/>
        <v>11  MURID 11</v>
      </c>
    </row>
    <row r="18" spans="1:10" ht="15" customHeight="1">
      <c r="A18" s="7"/>
      <c r="B18" s="157"/>
      <c r="C18" s="157"/>
      <c r="D18" s="157"/>
      <c r="E18" s="158"/>
      <c r="F18" s="158"/>
      <c r="G18" s="7"/>
      <c r="H18" s="61">
        <v>12</v>
      </c>
      <c r="I18" s="61" t="str">
        <f>'REKOD PRESTASI MURID'!B24</f>
        <v>MURID 12</v>
      </c>
      <c r="J18" s="61" t="str">
        <f aca="true" t="shared" si="1" ref="J18:J24">IF(I18=0,"",H18&amp;"  "&amp;I18)</f>
        <v>12  MURID 12</v>
      </c>
    </row>
    <row r="19" spans="1:10" ht="16.5">
      <c r="A19" s="7"/>
      <c r="B19" s="238" t="s">
        <v>48</v>
      </c>
      <c r="C19" s="238"/>
      <c r="D19" s="238"/>
      <c r="E19" s="230">
        <f>VLOOKUP($I$6,'REKOD PRESTASI MURID'!$A$13:$AD$66,25)</f>
        <v>1</v>
      </c>
      <c r="F19" s="18"/>
      <c r="G19" s="7"/>
      <c r="H19" s="61">
        <v>13</v>
      </c>
      <c r="I19" s="61" t="str">
        <f>'REKOD PRESTASI MURID'!B25</f>
        <v>MURID 13</v>
      </c>
      <c r="J19" s="61" t="str">
        <f t="shared" si="1"/>
        <v>13  MURID 13</v>
      </c>
    </row>
    <row r="20" spans="1:10" ht="16.5">
      <c r="A20" s="7"/>
      <c r="B20" s="72" t="s">
        <v>78</v>
      </c>
      <c r="C20" s="73"/>
      <c r="D20" s="73"/>
      <c r="E20" s="230"/>
      <c r="F20" s="18"/>
      <c r="G20" s="7"/>
      <c r="H20" s="61">
        <v>14</v>
      </c>
      <c r="I20" s="61" t="str">
        <f>'REKOD PRESTASI MURID'!B26</f>
        <v>MURID 14</v>
      </c>
      <c r="J20" s="61" t="str">
        <f t="shared" si="1"/>
        <v>14  MURID 14</v>
      </c>
    </row>
    <row r="21" spans="1:10" ht="59.25" customHeight="1">
      <c r="A21" s="7"/>
      <c r="B21" s="241" t="s">
        <v>49</v>
      </c>
      <c r="C21" s="241"/>
      <c r="D21" s="242"/>
      <c r="E21" s="228" t="str">
        <f>VLOOKUP(E19,'DATA PERNYATAAN TAHAP PGUASAAN '!A165:B170,2)</f>
        <v>Murid mengetahui kepentingan dan boleh mengurus penjagaan diri, kesihatan dan keselamatan diri.</v>
      </c>
      <c r="F21" s="229"/>
      <c r="G21" s="7"/>
      <c r="H21" s="61">
        <v>15</v>
      </c>
      <c r="I21" s="61" t="str">
        <f>'REKOD PRESTASI MURID'!B27</f>
        <v>MURID 15</v>
      </c>
      <c r="J21" s="61" t="str">
        <f t="shared" si="1"/>
        <v>15  MURID 15</v>
      </c>
    </row>
    <row r="22" spans="1:10" ht="16.5">
      <c r="A22" s="7"/>
      <c r="B22" s="6"/>
      <c r="C22" s="6"/>
      <c r="D22" s="6"/>
      <c r="E22" s="6"/>
      <c r="F22" s="6"/>
      <c r="G22" s="7"/>
      <c r="H22" s="61">
        <v>16</v>
      </c>
      <c r="I22" s="61" t="str">
        <f>'REKOD PRESTASI MURID'!B28</f>
        <v>MURID 16</v>
      </c>
      <c r="J22" s="61" t="str">
        <f t="shared" si="1"/>
        <v>16  MURID 16</v>
      </c>
    </row>
    <row r="23" spans="1:10" ht="81" customHeight="1">
      <c r="A23" s="7"/>
      <c r="B23" s="245" t="s">
        <v>5</v>
      </c>
      <c r="C23" s="245"/>
      <c r="D23" s="74" t="s">
        <v>50</v>
      </c>
      <c r="E23" s="75" t="s">
        <v>51</v>
      </c>
      <c r="F23" s="76" t="s">
        <v>52</v>
      </c>
      <c r="G23" s="7"/>
      <c r="H23" s="61">
        <v>17</v>
      </c>
      <c r="I23" s="61" t="str">
        <f>'REKOD PRESTASI MURID'!B29</f>
        <v>MURID 17</v>
      </c>
      <c r="J23" s="61" t="str">
        <f t="shared" si="1"/>
        <v>17  MURID 17</v>
      </c>
    </row>
    <row r="24" spans="1:10" ht="103.5" customHeight="1">
      <c r="A24" s="7"/>
      <c r="B24" s="171"/>
      <c r="C24" s="172"/>
      <c r="D24" s="77" t="s">
        <v>103</v>
      </c>
      <c r="E24" s="78">
        <f>VLOOKUP($I$6,'REKOD PRESTASI MURID'!$A$13:$AD$66,5)</f>
        <v>1</v>
      </c>
      <c r="F24" s="79" t="str">
        <f>VLOOKUP(E24,'DATA PERNYATAAN TAHAP PGUASAAN '!A4:B9,2)</f>
        <v>• Boleh meniru kemahiran hambur dengan tangan atau kaki, melakukan layangan dan putaran pelbagai bentuk badan. </v>
      </c>
      <c r="G24" s="7"/>
      <c r="H24" s="61">
        <v>18</v>
      </c>
      <c r="I24" s="61" t="str">
        <f>'REKOD PRESTASI MURID'!B30</f>
        <v>MURID 18</v>
      </c>
      <c r="J24" s="61" t="str">
        <f t="shared" si="1"/>
        <v>18  MURID 18</v>
      </c>
    </row>
    <row r="25" spans="1:10" ht="103.5" customHeight="1">
      <c r="A25" s="7"/>
      <c r="B25" s="173"/>
      <c r="C25" s="174"/>
      <c r="D25" s="77" t="s">
        <v>86</v>
      </c>
      <c r="E25" s="78">
        <f>VLOOKUP($I$6,'REKOD PRESTASI MURID'!$A$13:$AD$66,6)</f>
        <v>1</v>
      </c>
      <c r="F25" s="79" t="str">
        <f>VLOOKUP(E25,'DATA PERNYATAAN TAHAP PGUASAAN '!A12:B17,2)</f>
        <v>• Boleh meniru langkah tarian inang yang ditunjukkan mengikut  muzik yang didengar. </v>
      </c>
      <c r="G25" s="7"/>
      <c r="H25" s="61">
        <v>19</v>
      </c>
      <c r="I25" s="61" t="str">
        <f>'REKOD PRESTASI MURID'!B31</f>
        <v>MURID 19</v>
      </c>
      <c r="J25" s="61" t="str">
        <f aca="true" t="shared" si="2" ref="J25:J30">IF(I25=0,"",H25&amp;"  "&amp;I25)</f>
        <v>19  MURID 19</v>
      </c>
    </row>
    <row r="26" spans="1:10" ht="103.5" customHeight="1">
      <c r="A26" s="7"/>
      <c r="B26" s="239" t="str">
        <f>'REKOD PRESTASI MURID'!E9</f>
        <v>KOMPONEN PENDIDIKAN JASMANI</v>
      </c>
      <c r="C26" s="240"/>
      <c r="D26" s="77" t="s">
        <v>273</v>
      </c>
      <c r="E26" s="78">
        <f>VLOOKUP($I$6,'REKOD PRESTASI MURID'!$A$13:$AD$66,7)</f>
        <v>1</v>
      </c>
      <c r="F26" s="79" t="str">
        <f>VLOOKUP(E26,'DATA PERNYATAAN TAHAP PGUASAAN '!A20:B25,2)</f>
        <v>• Boleh melakukan kemahiran menghantar, menangkap, mengadang dan mengacah. </v>
      </c>
      <c r="G26" s="7"/>
      <c r="H26" s="61">
        <v>20</v>
      </c>
      <c r="I26" s="61" t="str">
        <f>'REKOD PRESTASI MURID'!B32</f>
        <v>MURID 20</v>
      </c>
      <c r="J26" s="61" t="str">
        <f t="shared" si="2"/>
        <v>20  MURID 20</v>
      </c>
    </row>
    <row r="27" spans="1:10" ht="103.5" customHeight="1">
      <c r="A27" s="7"/>
      <c r="B27" s="173"/>
      <c r="C27" s="174"/>
      <c r="D27" s="77" t="s">
        <v>274</v>
      </c>
      <c r="E27" s="78">
        <f>VLOOKUP($I$6,'REKOD PRESTASI MURID'!$A$13:$AD$66,8)</f>
        <v>1</v>
      </c>
      <c r="F27" s="79" t="str">
        <f>VLOOKUP(E27,'DATA PERNYATAAN TAHAP PGUASAAN '!A28:B33,2)</f>
        <v>• Boleh meniru dan melakukan kemahiran menghantar, menangkap bola, berlari, mengacah dan try.
• Boleh menyenaraikan bahagian-bahagian badan yang boleh disentuh dalam permainan ragbi sentuh. </v>
      </c>
      <c r="G27" s="7"/>
      <c r="H27" s="61">
        <v>21</v>
      </c>
      <c r="I27" s="61" t="str">
        <f>'REKOD PRESTASI MURID'!B33</f>
        <v>MURID 21</v>
      </c>
      <c r="J27" s="61" t="str">
        <f t="shared" si="2"/>
        <v>21  MURID 21</v>
      </c>
    </row>
    <row r="28" spans="1:10" ht="103.5" customHeight="1">
      <c r="A28" s="7"/>
      <c r="B28" s="173"/>
      <c r="C28" s="174"/>
      <c r="D28" s="77" t="s">
        <v>275</v>
      </c>
      <c r="E28" s="78">
        <f>VLOOKUP($I$6,'REKOD PRESTASI MURID'!$A$13:$AD$66,9)</f>
        <v>1</v>
      </c>
      <c r="F28" s="79" t="str">
        <f>VLOOKUP(E28,'DATA PERNYATAAN TAHAP PGUASAAN '!A36:B41,2)</f>
        <v>• Boleh meniru dan melakukan kemahiran melakukan servis sepak sila dan servis kuda.
• Boleh meniru dan melakukan kemahiran menimang dalam permainan sepak takraw. </v>
      </c>
      <c r="G28" s="7"/>
      <c r="H28" s="61">
        <v>22</v>
      </c>
      <c r="I28" s="61" t="str">
        <f>'REKOD PRESTASI MURID'!B34</f>
        <v>MURID 22</v>
      </c>
      <c r="J28" s="61" t="str">
        <f t="shared" si="2"/>
        <v>22  MURID 22</v>
      </c>
    </row>
    <row r="29" spans="1:10" ht="103.5" customHeight="1">
      <c r="A29" s="7"/>
      <c r="B29" s="175"/>
      <c r="C29" s="176"/>
      <c r="D29" s="77" t="s">
        <v>276</v>
      </c>
      <c r="E29" s="78">
        <f>VLOOKUP($I$6,'REKOD PRESTASI MURID'!$A$13:$AD$66,10)</f>
        <v>1</v>
      </c>
      <c r="F29" s="79" t="str">
        <f>VLOOKUP(E29,'DATA PERNYATAAN TAHAP PGUASAAN '!A44:B49,2)</f>
        <v>• Boleh memukul bola, dan menahan bola dalam situasi permainan.
• Boleh membaling, menangkap bola dan boling dalam situasi permainan.
• Boleh mengenal pasti lakuan membaling dan menangkap bola yang sesuai dalam situasi permainan.</v>
      </c>
      <c r="G29" s="7"/>
      <c r="H29" s="61">
        <v>23</v>
      </c>
      <c r="I29" s="61" t="str">
        <f>'REKOD PRESTASI MURID'!B35</f>
        <v>MURID 23</v>
      </c>
      <c r="J29" s="61" t="str">
        <f t="shared" si="2"/>
        <v>23  MURID 23</v>
      </c>
    </row>
    <row r="30" spans="1:10" ht="126" customHeight="1">
      <c r="A30" s="7"/>
      <c r="B30" s="171"/>
      <c r="C30" s="172"/>
      <c r="D30" s="77" t="s">
        <v>104</v>
      </c>
      <c r="E30" s="78">
        <f>VLOOKUP($I$6,'REKOD PRESTASI MURID'!$A$13:$AD$66,11)</f>
        <v>1</v>
      </c>
      <c r="F30" s="79" t="str">
        <f>VLOOKUP(E30,'DATA PERNYATAAN TAHAP PGUASAAN '!A52:B57,2)</f>
        <v>• Boleh meniru perlakuan lumba jalan kaki, lompat jauh dan rejam lembing.</v>
      </c>
      <c r="G30" s="7"/>
      <c r="H30" s="61">
        <v>24</v>
      </c>
      <c r="I30" s="61" t="str">
        <f>'REKOD PRESTASI MURID'!B36</f>
        <v>MURID 24</v>
      </c>
      <c r="J30" s="61" t="str">
        <f t="shared" si="2"/>
        <v>24  MURID 24</v>
      </c>
    </row>
    <row r="31" spans="1:10" ht="103.5" customHeight="1">
      <c r="A31" s="7"/>
      <c r="B31" s="173"/>
      <c r="C31" s="174"/>
      <c r="D31" s="77" t="s">
        <v>88</v>
      </c>
      <c r="E31" s="78">
        <f>VLOOKUP($I$6,'REKOD PRESTASI MURID'!$A$13:$AD$66,12)</f>
        <v>1</v>
      </c>
      <c r="F31" s="79" t="str">
        <f>VLOOKUP(E31,'DATA PERNYATAAN TAHAP PGUASAAN '!A60:B65,2)</f>
        <v>• Boleh membuat simpulan dan ikatan berdasarkan tunjukcara atau pelbagai media.
• Boleh mengenal pasti peralatan yang boleh digunakan untuk membuat gajet.
• Boleh menyatakan peraturan bermain permainan tradisional Jengkek Ligan dan Bola Tuju Kaki. </v>
      </c>
      <c r="G31" s="7"/>
      <c r="H31" s="61">
        <v>25</v>
      </c>
      <c r="I31" s="61" t="str">
        <f>'REKOD PRESTASI MURID'!B37</f>
        <v>MURID 25</v>
      </c>
      <c r="J31" s="61" t="str">
        <f aca="true" t="shared" si="3" ref="J31:J63">IF(I31=0,"",H31&amp;"  "&amp;I31)</f>
        <v>25  MURID 25</v>
      </c>
    </row>
    <row r="32" spans="1:10" ht="103.5" customHeight="1">
      <c r="A32" s="7"/>
      <c r="B32" s="173"/>
      <c r="C32" s="174"/>
      <c r="D32" s="77" t="s">
        <v>89</v>
      </c>
      <c r="E32" s="78">
        <f>VLOOKUP($I$6,'REKOD PRESTASI MURID'!$A$13:$AD$66,13)</f>
        <v>1</v>
      </c>
      <c r="F32" s="79" t="str">
        <f>VLOOKUP(E32,'DATA PERNYATAAN TAHAP PGUASAAN '!A68:B73,2)</f>
        <v>• Boleh mengira kadar nadi rehat dan kadar nadi maksimum diri sendiri.
• Boleh melakukan aktiviti yang meningkatkan kapasiti aerobik, kelenturan melalui regangan PNF dan daya tahan otot.
• Boleh mengenal pasti otot trisep, abdominal dan gastroknemius pada badan sendiri.</v>
      </c>
      <c r="G32" s="7"/>
      <c r="H32" s="61">
        <v>26</v>
      </c>
      <c r="I32" s="61" t="str">
        <f>'REKOD PRESTASI MURID'!B38</f>
        <v>MURID 26</v>
      </c>
      <c r="J32" s="61" t="str">
        <f t="shared" si="3"/>
        <v>26  MURID 26</v>
      </c>
    </row>
    <row r="33" spans="1:10" ht="147.75" customHeight="1" hidden="1">
      <c r="A33" s="7"/>
      <c r="B33" s="173"/>
      <c r="C33" s="174"/>
      <c r="D33" s="77" t="s">
        <v>12</v>
      </c>
      <c r="E33" s="78">
        <f>VLOOKUP($I$6,'REKOD PRESTASI MURID'!$A$13:$AD$66,14)</f>
        <v>1</v>
      </c>
      <c r="F33" s="79" t="str">
        <f>VLOOKUP(E33,'DATA PERNYATAAN TAHAP PGUASAAN '!A76:B81,2)</f>
        <v>• Boleh melakukan kemahiran asas gimnastik yang melibatkan menghambur dengan kaki ke atas peti lombol.
• Boleh meniru langkah dalam pergerakan kreatif dan tarian inang yang ditunjukkan mengikut muzik.
• Boleh melakukan kemahiran asas permainan bola baling bola jaring, ragbi sentuh, sepak takraw, kriket, olahraga asas, aktiviti membina khemah dan gajet dan permainan tradisonal Jengkek Ligan dan Bola Tuju Kaki.</v>
      </c>
      <c r="G33" s="7"/>
      <c r="H33" s="61">
        <v>27</v>
      </c>
      <c r="I33" s="61" t="str">
        <f>'REKOD PRESTASI MURID'!B39</f>
        <v>MURID 27</v>
      </c>
      <c r="J33" s="61" t="str">
        <f t="shared" si="3"/>
        <v>27  MURID 27</v>
      </c>
    </row>
    <row r="34" spans="1:10" ht="65.25" customHeight="1">
      <c r="A34" s="7"/>
      <c r="B34" s="173"/>
      <c r="C34" s="174"/>
      <c r="D34" s="77" t="s">
        <v>282</v>
      </c>
      <c r="E34" s="78">
        <f>VLOOKUP($I$6,'REKOD PRESTASI MURID'!$A$13:$AD$66,15)</f>
        <v>1</v>
      </c>
      <c r="F34" s="79" t="str">
        <f>VLOOKUP(E34,'DATA PERNYATAAN TAHAP PGUASAAN '!A85:B90,2)</f>
        <v>Menyatakan maksud identiti seksual dan orientasi seksual.</v>
      </c>
      <c r="G34" s="7"/>
      <c r="H34" s="61">
        <v>28</v>
      </c>
      <c r="I34" s="61" t="str">
        <f>'REKOD PRESTASI MURID'!B40</f>
        <v>MURID 28</v>
      </c>
      <c r="J34" s="61" t="str">
        <f t="shared" si="3"/>
        <v>28  MURID 28</v>
      </c>
    </row>
    <row r="35" spans="1:10" ht="65.25" customHeight="1">
      <c r="A35" s="7"/>
      <c r="B35" s="173"/>
      <c r="C35" s="174"/>
      <c r="D35" s="77" t="s">
        <v>283</v>
      </c>
      <c r="E35" s="78">
        <f>VLOOKUP($I$6,'REKOD PRESTASI MURID'!$A$13:$AD$66,16)</f>
        <v>1</v>
      </c>
      <c r="F35" s="79" t="str">
        <f>VLOOKUP(E35,'DATA PERNYATAAN TAHAP PGUASAAN '!A93:B98,2)</f>
        <v>Menyatakan maksud kehormatan diri.</v>
      </c>
      <c r="G35" s="7"/>
      <c r="H35" s="61">
        <v>29</v>
      </c>
      <c r="I35" s="61" t="str">
        <f>'REKOD PRESTASI MURID'!B41</f>
        <v>MURID 29</v>
      </c>
      <c r="J35" s="61" t="str">
        <f t="shared" si="3"/>
        <v>29  MURID 29</v>
      </c>
    </row>
    <row r="36" spans="1:10" ht="65.25" customHeight="1">
      <c r="A36" s="7"/>
      <c r="B36" s="173"/>
      <c r="C36" s="174"/>
      <c r="D36" s="77" t="s">
        <v>284</v>
      </c>
      <c r="E36" s="78">
        <f>VLOOKUP($I$6,'REKOD PRESTASI MURID'!$A$13:$AD$66,17)</f>
        <v>1</v>
      </c>
      <c r="F36" s="79" t="str">
        <f>VLOOKUP(E36,'DATA PERNYATAAN TAHAP PGUASAAN '!A101:B106,2)</f>
        <v>Memberi contoh risiko penyalahgunaan bahan.</v>
      </c>
      <c r="G36" s="7"/>
      <c r="H36" s="61">
        <v>30</v>
      </c>
      <c r="I36" s="61" t="str">
        <f>'REKOD PRESTASI MURID'!B42</f>
        <v>MURID 30</v>
      </c>
      <c r="J36" s="61" t="str">
        <f t="shared" si="3"/>
        <v>30  MURID 30</v>
      </c>
    </row>
    <row r="37" spans="1:10" ht="65.25" customHeight="1">
      <c r="A37" s="7"/>
      <c r="B37" s="173"/>
      <c r="C37" s="174"/>
      <c r="D37" s="77" t="s">
        <v>285</v>
      </c>
      <c r="E37" s="78">
        <f>VLOOKUP($I$6,'REKOD PRESTASI MURID'!$A$13:$AD$66,18)</f>
        <v>1</v>
      </c>
      <c r="F37" s="79" t="str">
        <f>VLOOKUP(E37,'DATA PERNYATAAN TAHAP PGUASAAN '!A109:B114,2)</f>
        <v>Menyenaraikan contoh situasi konflik dan situasi stres. </v>
      </c>
      <c r="G37" s="7"/>
      <c r="H37" s="61">
        <v>31</v>
      </c>
      <c r="I37" s="61" t="str">
        <f>'REKOD PRESTASI MURID'!B43</f>
        <v>MURID 31</v>
      </c>
      <c r="J37" s="61" t="str">
        <f t="shared" si="3"/>
        <v>31  MURID 31</v>
      </c>
    </row>
    <row r="38" spans="1:10" ht="65.25" customHeight="1">
      <c r="A38" s="7"/>
      <c r="B38" s="239" t="str">
        <f>'REKOD PRESTASI MURID'!O9</f>
        <v>KOMPONEN PENDIDIKAN KESIHATAN</v>
      </c>
      <c r="C38" s="240"/>
      <c r="D38" s="77" t="s">
        <v>286</v>
      </c>
      <c r="E38" s="78">
        <f>VLOOKUP($I$6,'REKOD PRESTASI MURID'!$A$13:$AD$66,19)</f>
        <v>1</v>
      </c>
      <c r="F38" s="79" t="str">
        <f>VLOOKUP(E38,'DATA PERNYATAAN TAHAP PGUASAAN '!A117:B122,2)</f>
        <v>Menyatakan maksud jurang generasi. </v>
      </c>
      <c r="G38" s="7"/>
      <c r="H38" s="61">
        <v>32</v>
      </c>
      <c r="I38" s="61" t="str">
        <f>'REKOD PRESTASI MURID'!B44</f>
        <v>MURID 32</v>
      </c>
      <c r="J38" s="61" t="str">
        <f t="shared" si="3"/>
        <v>32  MURID 32</v>
      </c>
    </row>
    <row r="39" spans="1:10" ht="65.25" customHeight="1">
      <c r="A39" s="7"/>
      <c r="B39" s="173"/>
      <c r="C39" s="174"/>
      <c r="D39" s="77" t="s">
        <v>287</v>
      </c>
      <c r="E39" s="78">
        <f>VLOOKUP($I$6,'REKOD PRESTASI MURID'!$A$13:$AD$66,20)</f>
        <v>1</v>
      </c>
      <c r="F39" s="79" t="str">
        <f>VLOOKUP(E39,'DATA PERNYATAAN TAHAP PGUASAAN '!A125:B130,2)</f>
        <v>Memberi contoh nilai dalam perhubungan yang sihat.</v>
      </c>
      <c r="G39" s="7"/>
      <c r="H39" s="61">
        <v>33</v>
      </c>
      <c r="I39" s="61" t="str">
        <f>'REKOD PRESTASI MURID'!B45</f>
        <v>MURID 33</v>
      </c>
      <c r="J39" s="61" t="str">
        <f t="shared" si="3"/>
        <v>33  MURID 33</v>
      </c>
    </row>
    <row r="40" spans="1:10" ht="65.25" customHeight="1">
      <c r="A40" s="7"/>
      <c r="B40" s="173"/>
      <c r="C40" s="174"/>
      <c r="D40" s="77" t="s">
        <v>288</v>
      </c>
      <c r="E40" s="78">
        <f>VLOOKUP($I$6,'REKOD PRESTASI MURID'!$A$13:$AD$66,21)</f>
        <v>1</v>
      </c>
      <c r="F40" s="79" t="str">
        <f>VLOOKUP(E40,'DATA PERNYATAAN TAHAP PGUASAAN '!A133:B138,2)</f>
        <v>Menjelaskan penyakit tidak berjangkit.</v>
      </c>
      <c r="G40" s="7"/>
      <c r="H40" s="61">
        <v>34</v>
      </c>
      <c r="I40" s="61" t="str">
        <f>'REKOD PRESTASI MURID'!B46</f>
        <v>MURID 34</v>
      </c>
      <c r="J40" s="61" t="str">
        <f t="shared" si="3"/>
        <v>34  MURID 34</v>
      </c>
    </row>
    <row r="41" spans="1:10" ht="65.25" customHeight="1">
      <c r="A41" s="7"/>
      <c r="B41" s="173"/>
      <c r="C41" s="174"/>
      <c r="D41" s="77" t="s">
        <v>289</v>
      </c>
      <c r="E41" s="78">
        <f>VLOOKUP($I$6,'REKOD PRESTASI MURID'!$A$13:$AD$66,22)</f>
        <v>1</v>
      </c>
      <c r="F41" s="79" t="str">
        <f>VLOOKUP(E41,'DATA PERNYATAAN TAHAP PGUASAAN '!A141:B146,2)</f>
        <v>Menyatakan maksud gangguan seksual dan penderaan seksual.</v>
      </c>
      <c r="G41" s="7"/>
      <c r="H41" s="61">
        <v>35</v>
      </c>
      <c r="I41" s="61" t="str">
        <f>'REKOD PRESTASI MURID'!B47</f>
        <v>MURID 35</v>
      </c>
      <c r="J41" s="61" t="str">
        <f t="shared" si="3"/>
        <v>35  MURID 35</v>
      </c>
    </row>
    <row r="42" spans="1:10" ht="65.25" customHeight="1">
      <c r="A42" s="7"/>
      <c r="B42" s="173"/>
      <c r="C42" s="174"/>
      <c r="D42" s="77" t="s">
        <v>291</v>
      </c>
      <c r="E42" s="78">
        <f>VLOOKUP($I$6,'REKOD PRESTASI MURID'!$A$13:$AD$66,23)</f>
        <v>1</v>
      </c>
      <c r="F42" s="79" t="str">
        <f>VLOOKUP(E42,'DATA PERNYATAAN TAHAP PGUASAAN '!A149:B154,2)</f>
        <v>Menyatakan maksud keselamatan makanan dan kualiti makanan.</v>
      </c>
      <c r="G42" s="7"/>
      <c r="H42" s="61">
        <v>36</v>
      </c>
      <c r="I42" s="61" t="str">
        <f>'REKOD PRESTASI MURID'!B48</f>
        <v>MURID 36</v>
      </c>
      <c r="J42" s="61" t="str">
        <f t="shared" si="3"/>
        <v>36  MURID 36</v>
      </c>
    </row>
    <row r="43" spans="1:10" ht="65.25" customHeight="1">
      <c r="A43" s="7"/>
      <c r="B43" s="175"/>
      <c r="C43" s="176"/>
      <c r="D43" s="77" t="s">
        <v>290</v>
      </c>
      <c r="E43" s="78">
        <f>VLOOKUP($I$6,'REKOD PRESTASI MURID'!$A$13:$AD$66,24)</f>
        <v>1</v>
      </c>
      <c r="F43" s="79" t="str">
        <f>VLOOKUP(E43,'DATA PERNYATAAN TAHAP PGUASAAN '!A157:B162,2)</f>
        <v>Menyatakan prinsip dan prosedur T.O.T.A.P.S.</v>
      </c>
      <c r="G43" s="7"/>
      <c r="H43" s="61">
        <v>37</v>
      </c>
      <c r="I43" s="61" t="str">
        <f>'REKOD PRESTASI MURID'!B49</f>
        <v>MURID 37</v>
      </c>
      <c r="J43" s="61" t="str">
        <f t="shared" si="3"/>
        <v>37  MURID 37</v>
      </c>
    </row>
    <row r="44" spans="1:10" ht="103.5" customHeight="1" hidden="1">
      <c r="A44" s="7"/>
      <c r="B44" s="152"/>
      <c r="C44" s="153"/>
      <c r="D44" s="77" t="str">
        <f>'REKOD PRESTASI MURID'!$Y$10</f>
        <v>TAHAP PENGUASAAN KESELURUHAN</v>
      </c>
      <c r="E44" s="78">
        <f>VLOOKUP($I$6,'REKOD PRESTASI MURID'!$A$13:$AD$66,25)</f>
        <v>1</v>
      </c>
      <c r="F44" s="79" t="str">
        <f>VLOOKUP(E44,'DATA PERNYATAAN TAHAP PGUASAAN '!A165:B170,2)</f>
        <v>Murid mengetahui kepentingan dan boleh mengurus penjagaan diri, kesihatan dan keselamatan diri.</v>
      </c>
      <c r="G44" s="7"/>
      <c r="H44" s="61">
        <v>38</v>
      </c>
      <c r="I44" s="61" t="str">
        <f>'REKOD PRESTASI MURID'!B50</f>
        <v>MURID 38</v>
      </c>
      <c r="J44" s="61" t="str">
        <f t="shared" si="3"/>
        <v>38  MURID 38</v>
      </c>
    </row>
    <row r="45" spans="1:10" ht="103.5" customHeight="1" hidden="1">
      <c r="A45" s="7"/>
      <c r="B45" s="80"/>
      <c r="C45" s="81"/>
      <c r="D45" s="77">
        <f>'REKOD PRESTASI MURID'!$Z$12</f>
        <v>0</v>
      </c>
      <c r="E45" s="78">
        <f>VLOOKUP($I$6,'REKOD PRESTASI MURID'!$A$13:$AD$66,26)</f>
        <v>0</v>
      </c>
      <c r="F45" s="79" t="e">
        <f>VLOOKUP(E45,'DATA PERNYATAAN TAHAP PGUASAAN '!A173:B178,2)</f>
        <v>#N/A</v>
      </c>
      <c r="G45" s="7"/>
      <c r="H45" s="61">
        <v>39</v>
      </c>
      <c r="I45" s="61" t="str">
        <f>'REKOD PRESTASI MURID'!B51</f>
        <v>MURID 39</v>
      </c>
      <c r="J45" s="61" t="str">
        <f t="shared" si="3"/>
        <v>39  MURID 39</v>
      </c>
    </row>
    <row r="46" spans="1:10" ht="103.5" customHeight="1" hidden="1">
      <c r="A46" s="7"/>
      <c r="B46" s="80"/>
      <c r="C46" s="81"/>
      <c r="D46" s="77">
        <f>'REKOD PRESTASI MURID'!$AA$12</f>
        <v>0</v>
      </c>
      <c r="E46" s="78">
        <f>VLOOKUP($I$6,'REKOD PRESTASI MURID'!$A$13:$AD$66,27)</f>
        <v>0</v>
      </c>
      <c r="F46" s="79" t="e">
        <f>VLOOKUP(E46,'DATA PERNYATAAN TAHAP PGUASAAN '!A181:B186,2)</f>
        <v>#N/A</v>
      </c>
      <c r="G46" s="7"/>
      <c r="H46" s="61">
        <v>40</v>
      </c>
      <c r="I46" s="61" t="str">
        <f>'REKOD PRESTASI MURID'!B52</f>
        <v>MURID 40</v>
      </c>
      <c r="J46" s="61" t="str">
        <f t="shared" si="3"/>
        <v>40  MURID 40</v>
      </c>
    </row>
    <row r="47" spans="1:10" ht="103.5" customHeight="1" hidden="1">
      <c r="A47" s="7"/>
      <c r="B47" s="80"/>
      <c r="C47" s="81"/>
      <c r="D47" s="77">
        <f>'REKOD PRESTASI MURID'!$AB$12</f>
        <v>0</v>
      </c>
      <c r="E47" s="78">
        <f>VLOOKUP($I$6,'REKOD PRESTASI MURID'!$A$13:$AD$66,28)</f>
        <v>0</v>
      </c>
      <c r="F47" s="79" t="e">
        <f>VLOOKUP(E47,'DATA PERNYATAAN TAHAP PGUASAAN '!A189:B194,2)</f>
        <v>#N/A</v>
      </c>
      <c r="G47" s="7"/>
      <c r="H47" s="61">
        <v>41</v>
      </c>
      <c r="I47" s="61" t="str">
        <f>'REKOD PRESTASI MURID'!B53</f>
        <v>MURID 41</v>
      </c>
      <c r="J47" s="61" t="str">
        <f t="shared" si="3"/>
        <v>41  MURID 41</v>
      </c>
    </row>
    <row r="48" spans="1:10" ht="103.5" customHeight="1" hidden="1">
      <c r="A48" s="7"/>
      <c r="B48" s="82"/>
      <c r="C48" s="83"/>
      <c r="D48" s="77">
        <f>'REKOD PRESTASI MURID'!$AC$12</f>
        <v>0</v>
      </c>
      <c r="E48" s="78">
        <f>VLOOKUP($I$6,'REKOD PRESTASI MURID'!$A$13:$AD$66,29)</f>
        <v>0</v>
      </c>
      <c r="F48" s="79" t="e">
        <f>VLOOKUP(E48,'DATA PERNYATAAN TAHAP PGUASAAN '!A197:B202,2)</f>
        <v>#N/A</v>
      </c>
      <c r="G48" s="7"/>
      <c r="H48" s="61">
        <v>42</v>
      </c>
      <c r="I48" s="61" t="str">
        <f>'REKOD PRESTASI MURID'!B54</f>
        <v>MURID 42</v>
      </c>
      <c r="J48" s="61" t="str">
        <f t="shared" si="3"/>
        <v>42  MURID 42</v>
      </c>
    </row>
    <row r="49" spans="1:10" s="53" customFormat="1" ht="56.25" customHeight="1">
      <c r="A49" s="7"/>
      <c r="B49" s="84"/>
      <c r="C49" s="84"/>
      <c r="D49" s="85"/>
      <c r="E49" s="86"/>
      <c r="F49" s="87"/>
      <c r="G49" s="7"/>
      <c r="H49" s="61">
        <v>43</v>
      </c>
      <c r="I49" s="61" t="str">
        <f>'REKOD PRESTASI MURID'!B55</f>
        <v>MURID 43</v>
      </c>
      <c r="J49" s="61" t="str">
        <f t="shared" si="3"/>
        <v>43  MURID 43</v>
      </c>
    </row>
    <row r="50" spans="1:10" s="53" customFormat="1" ht="21.75" customHeight="1">
      <c r="A50" s="88"/>
      <c r="B50" s="89"/>
      <c r="C50" s="89"/>
      <c r="D50" s="90"/>
      <c r="E50" s="91"/>
      <c r="F50" s="92"/>
      <c r="G50" s="88"/>
      <c r="H50" s="61">
        <v>44</v>
      </c>
      <c r="I50" s="61" t="str">
        <f>'REKOD PRESTASI MURID'!B56</f>
        <v>MURID 44</v>
      </c>
      <c r="J50" s="61" t="str">
        <f t="shared" si="3"/>
        <v>44  MURID 44</v>
      </c>
    </row>
    <row r="51" spans="1:10" s="53" customFormat="1" ht="21.75" customHeight="1">
      <c r="A51" s="88"/>
      <c r="B51" s="93" t="s">
        <v>53</v>
      </c>
      <c r="C51" s="182"/>
      <c r="D51" s="184"/>
      <c r="E51" s="185"/>
      <c r="F51" s="185"/>
      <c r="G51" s="88"/>
      <c r="H51" s="61">
        <v>45</v>
      </c>
      <c r="I51" s="61" t="str">
        <f>'REKOD PRESTASI MURID'!B57</f>
        <v>MURID 45</v>
      </c>
      <c r="J51" s="61" t="str">
        <f t="shared" si="3"/>
        <v>45  MURID 45</v>
      </c>
    </row>
    <row r="52" spans="1:10" s="54" customFormat="1" ht="22.5" customHeight="1">
      <c r="A52" s="88"/>
      <c r="C52" s="183"/>
      <c r="D52" s="186"/>
      <c r="E52" s="187"/>
      <c r="F52" s="187"/>
      <c r="G52" s="88"/>
      <c r="H52" s="61">
        <v>46</v>
      </c>
      <c r="I52" s="61" t="str">
        <f>'REKOD PRESTASI MURID'!B58</f>
        <v>MURID 46</v>
      </c>
      <c r="J52" s="61" t="str">
        <f t="shared" si="3"/>
        <v>46  MURID 46</v>
      </c>
    </row>
    <row r="53" spans="1:10" s="54" customFormat="1" ht="21" customHeight="1">
      <c r="A53" s="88"/>
      <c r="B53" s="93"/>
      <c r="C53" s="183"/>
      <c r="D53" s="186"/>
      <c r="E53" s="187"/>
      <c r="F53" s="187"/>
      <c r="G53" s="88"/>
      <c r="H53" s="61">
        <v>47</v>
      </c>
      <c r="I53" s="61" t="str">
        <f>'REKOD PRESTASI MURID'!B59</f>
        <v>MURID 47</v>
      </c>
      <c r="J53" s="61" t="str">
        <f t="shared" si="3"/>
        <v>47  MURID 47</v>
      </c>
    </row>
    <row r="54" spans="1:10" s="54" customFormat="1" ht="16.5">
      <c r="A54" s="88"/>
      <c r="B54" s="88"/>
      <c r="C54" s="88"/>
      <c r="D54" s="88"/>
      <c r="E54" s="88"/>
      <c r="F54" s="88"/>
      <c r="G54" s="88"/>
      <c r="H54" s="61">
        <v>48</v>
      </c>
      <c r="I54" s="61" t="str">
        <f>'REKOD PRESTASI MURID'!B60</f>
        <v>MURID 48</v>
      </c>
      <c r="J54" s="61" t="str">
        <f t="shared" si="3"/>
        <v>48  MURID 48</v>
      </c>
    </row>
    <row r="55" spans="8:10" ht="16.5">
      <c r="H55" s="61">
        <v>49</v>
      </c>
      <c r="I55" s="61" t="str">
        <f>'REKOD PRESTASI MURID'!B61</f>
        <v>MURID 49</v>
      </c>
      <c r="J55" s="61" t="str">
        <f t="shared" si="3"/>
        <v>49  MURID 49</v>
      </c>
    </row>
    <row r="56" spans="8:10" ht="16.5">
      <c r="H56" s="61">
        <v>50</v>
      </c>
      <c r="I56" s="61" t="str">
        <f>'REKOD PRESTASI MURID'!B62</f>
        <v>MURID 50</v>
      </c>
      <c r="J56" s="61" t="str">
        <f t="shared" si="3"/>
        <v>50  MURID 50</v>
      </c>
    </row>
    <row r="57" spans="8:10" ht="16.5">
      <c r="H57" s="61">
        <v>51</v>
      </c>
      <c r="I57" s="61" t="str">
        <f>'REKOD PRESTASI MURID'!B63</f>
        <v>MURID 51</v>
      </c>
      <c r="J57" s="61" t="str">
        <f t="shared" si="3"/>
        <v>51  MURID 51</v>
      </c>
    </row>
    <row r="58" spans="8:10" ht="16.5">
      <c r="H58" s="61">
        <v>52</v>
      </c>
      <c r="I58" s="61" t="str">
        <f>'REKOD PRESTASI MURID'!B64</f>
        <v>MURID 52</v>
      </c>
      <c r="J58" s="61" t="str">
        <f t="shared" si="3"/>
        <v>52  MURID 52</v>
      </c>
    </row>
    <row r="59" spans="2:10" ht="16.5">
      <c r="B59" s="53" t="s">
        <v>54</v>
      </c>
      <c r="F59" s="94" t="s">
        <v>54</v>
      </c>
      <c r="H59" s="61">
        <v>53</v>
      </c>
      <c r="I59" s="61" t="str">
        <f>'REKOD PRESTASI MURID'!B65</f>
        <v>MURID 53</v>
      </c>
      <c r="J59" s="61" t="str">
        <f t="shared" si="3"/>
        <v>53  MURID 53</v>
      </c>
    </row>
    <row r="60" spans="2:10" ht="16.5">
      <c r="B60" s="95" t="str">
        <f>'REKOD PRESTASI MURID'!$D$6</f>
        <v>EN. AMIRUL AISAR BIN IMAN</v>
      </c>
      <c r="C60" s="95"/>
      <c r="D60" s="95"/>
      <c r="E60" s="95"/>
      <c r="F60" s="96" t="str">
        <f>'REKOD PRESTASI MURID'!$B$71</f>
        <v>XXXX</v>
      </c>
      <c r="H60" s="61">
        <v>54</v>
      </c>
      <c r="I60" s="61" t="str">
        <f>'REKOD PRESTASI MURID'!B66</f>
        <v>MURID 54</v>
      </c>
      <c r="J60" s="61" t="str">
        <f t="shared" si="3"/>
        <v>54  MURID 54</v>
      </c>
    </row>
    <row r="61" spans="2:10" ht="16.5">
      <c r="B61" s="53" t="s">
        <v>55</v>
      </c>
      <c r="F61" s="94" t="str">
        <f>'REKOD PRESTASI MURID'!$B$72</f>
        <v>PENGETUA</v>
      </c>
      <c r="H61" s="61">
        <v>55</v>
      </c>
      <c r="I61" s="61">
        <f>'REKOD PRESTASI MURID'!B67</f>
        <v>0</v>
      </c>
      <c r="J61" s="61">
        <f t="shared" si="3"/>
      </c>
    </row>
    <row r="62" spans="2:10" ht="16.5">
      <c r="B62" s="53" t="str">
        <f>'REKOD PRESTASI MURID'!$B$73</f>
        <v>SEKOLAH MENENGAH KEBANGSAAN XXXXX</v>
      </c>
      <c r="F62" s="94" t="str">
        <f>'REKOD PRESTASI MURID'!$B$73</f>
        <v>SEKOLAH MENENGAH KEBANGSAAN XXXXX</v>
      </c>
      <c r="H62" s="61">
        <v>56</v>
      </c>
      <c r="I62" s="61">
        <f>'REKOD PRESTASI MURID'!B68</f>
        <v>0</v>
      </c>
      <c r="J62" s="61">
        <f t="shared" si="3"/>
      </c>
    </row>
    <row r="63" spans="2:10" ht="16.5">
      <c r="B63" s="94"/>
      <c r="C63" s="94"/>
      <c r="D63" s="94"/>
      <c r="E63" s="94"/>
      <c r="H63" s="61">
        <v>57</v>
      </c>
      <c r="I63" s="61">
        <f>'REKOD PRESTASI MURID'!B69</f>
        <v>0</v>
      </c>
      <c r="J63" s="61">
        <f t="shared" si="3"/>
      </c>
    </row>
    <row r="64" spans="8:10" ht="16.5">
      <c r="H64" s="61">
        <v>58</v>
      </c>
      <c r="I64" s="61"/>
      <c r="J64" s="61"/>
    </row>
    <row r="65" spans="7:10" s="53" customFormat="1" ht="16.5">
      <c r="G65" s="97"/>
      <c r="H65" s="61">
        <v>59</v>
      </c>
      <c r="I65" s="61"/>
      <c r="J65" s="61"/>
    </row>
    <row r="66" spans="7:10" s="53" customFormat="1" ht="16.5" hidden="1">
      <c r="G66" s="97"/>
      <c r="H66" s="61">
        <v>60</v>
      </c>
      <c r="I66" s="61"/>
      <c r="J66" s="61"/>
    </row>
    <row r="67" spans="7:10" s="53" customFormat="1" ht="16.5" hidden="1">
      <c r="G67" s="97"/>
      <c r="H67" s="61">
        <v>61</v>
      </c>
      <c r="I67" s="61"/>
      <c r="J67" s="61"/>
    </row>
    <row r="68" spans="7:10" s="53" customFormat="1" ht="16.5" hidden="1">
      <c r="G68" s="97"/>
      <c r="H68" s="61">
        <v>62</v>
      </c>
      <c r="I68" s="61"/>
      <c r="J68" s="61"/>
    </row>
    <row r="69" spans="7:10" s="53" customFormat="1" ht="16.5" hidden="1">
      <c r="G69" s="97"/>
      <c r="H69" s="61">
        <v>63</v>
      </c>
      <c r="I69" s="61"/>
      <c r="J69" s="61"/>
    </row>
    <row r="70" spans="4:10" s="53" customFormat="1" ht="16.5" hidden="1">
      <c r="D70" s="95"/>
      <c r="E70" s="95"/>
      <c r="G70" s="97"/>
      <c r="H70" s="61">
        <v>64</v>
      </c>
      <c r="I70" s="61"/>
      <c r="J70" s="61"/>
    </row>
    <row r="71" spans="7:10" s="53" customFormat="1" ht="16.5" hidden="1">
      <c r="G71" s="97"/>
      <c r="H71" s="61">
        <v>65</v>
      </c>
      <c r="I71" s="61"/>
      <c r="J71" s="61"/>
    </row>
    <row r="72" spans="7:10" s="53" customFormat="1" ht="16.5" hidden="1">
      <c r="G72" s="97"/>
      <c r="H72" s="61">
        <v>66</v>
      </c>
      <c r="I72" s="61"/>
      <c r="J72" s="61"/>
    </row>
    <row r="73" spans="7:10" s="53" customFormat="1" ht="16.5" hidden="1">
      <c r="G73" s="97"/>
      <c r="H73" s="61">
        <v>67</v>
      </c>
      <c r="I73" s="61"/>
      <c r="J73" s="61"/>
    </row>
    <row r="74" spans="7:10" s="53" customFormat="1" ht="16.5" hidden="1">
      <c r="G74" s="97"/>
      <c r="H74" s="61">
        <v>68</v>
      </c>
      <c r="I74" s="61"/>
      <c r="J74" s="61"/>
    </row>
    <row r="75" spans="7:10" s="53" customFormat="1" ht="16.5" hidden="1">
      <c r="G75" s="97"/>
      <c r="H75" s="61">
        <v>69</v>
      </c>
      <c r="I75" s="61"/>
      <c r="J75" s="61"/>
    </row>
    <row r="76" s="53" customFormat="1" ht="16.5" hidden="1">
      <c r="G76" s="97"/>
    </row>
    <row r="77" ht="16.5" hidden="1"/>
    <row r="78" ht="16.5" hidden="1"/>
    <row r="79" ht="16.5" hidden="1"/>
    <row r="80" spans="8:10" ht="16.5" hidden="1">
      <c r="H80" s="100"/>
      <c r="I80" s="101"/>
      <c r="J80" s="53"/>
    </row>
    <row r="81" spans="8:10" ht="16.5" hidden="1">
      <c r="H81" s="100"/>
      <c r="I81" s="101"/>
      <c r="J81" s="53"/>
    </row>
    <row r="82" spans="8:10" ht="16.5" hidden="1">
      <c r="H82" s="100"/>
      <c r="I82" s="101"/>
      <c r="J82" s="53"/>
    </row>
    <row r="83" spans="8:10" ht="16.5" hidden="1">
      <c r="H83" s="100"/>
      <c r="I83" s="101"/>
      <c r="J83" s="53"/>
    </row>
    <row r="84" spans="8:10" ht="16.5" hidden="1">
      <c r="H84" s="100"/>
      <c r="I84" s="101"/>
      <c r="J84" s="53"/>
    </row>
    <row r="85" spans="8:10" ht="16.5" hidden="1">
      <c r="H85" s="100"/>
      <c r="I85" s="101"/>
      <c r="J85" s="53"/>
    </row>
    <row r="86" spans="8:10" ht="16.5" hidden="1">
      <c r="H86" s="100"/>
      <c r="I86" s="101"/>
      <c r="J86" s="53"/>
    </row>
    <row r="87" spans="8:10" ht="16.5" hidden="1">
      <c r="H87" s="100"/>
      <c r="I87" s="101"/>
      <c r="J87" s="53"/>
    </row>
    <row r="88" spans="8:10" ht="16.5" hidden="1">
      <c r="H88" s="100"/>
      <c r="I88" s="101"/>
      <c r="J88" s="53"/>
    </row>
    <row r="89" spans="8:10" ht="16.5" hidden="1">
      <c r="H89" s="100"/>
      <c r="I89" s="101"/>
      <c r="J89" s="53"/>
    </row>
    <row r="90" spans="8:10" ht="16.5" hidden="1">
      <c r="H90" s="100"/>
      <c r="I90" s="53"/>
      <c r="J90" s="53"/>
    </row>
    <row r="91" spans="8:10" ht="16.5" hidden="1">
      <c r="H91" s="100"/>
      <c r="I91" s="53"/>
      <c r="J91" s="53"/>
    </row>
  </sheetData>
  <sheetProtection password="E33B" sheet="1"/>
  <mergeCells count="21">
    <mergeCell ref="B38:C38"/>
    <mergeCell ref="B17:D17"/>
    <mergeCell ref="B13:C13"/>
    <mergeCell ref="B23:C23"/>
    <mergeCell ref="B9:C9"/>
    <mergeCell ref="B10:C10"/>
    <mergeCell ref="B26:C26"/>
    <mergeCell ref="B21:D21"/>
    <mergeCell ref="B19:D19"/>
    <mergeCell ref="B1:F1"/>
    <mergeCell ref="B2:F2"/>
    <mergeCell ref="B3:F3"/>
    <mergeCell ref="B4:F4"/>
    <mergeCell ref="B11:C11"/>
    <mergeCell ref="B15:D15"/>
    <mergeCell ref="E21:F21"/>
    <mergeCell ref="E19:E20"/>
    <mergeCell ref="H4:J4"/>
    <mergeCell ref="B8:C8"/>
    <mergeCell ref="E15:E16"/>
    <mergeCell ref="E17:F17"/>
  </mergeCells>
  <printOptions horizontalCentered="1"/>
  <pageMargins left="0.236111111111111" right="0.236111111111111" top="0.5" bottom="0.5" header="0.314583333333333" footer="0.314583333333333"/>
  <pageSetup blackAndWhite="1" fitToHeight="0" fitToWidth="1" orientation="portrait" paperSize="9" scale="61" r:id="rId3"/>
  <drawing r:id="rId2"/>
  <legacyDrawing r:id="rId1"/>
</worksheet>
</file>

<file path=xl/worksheets/sheet3.xml><?xml version="1.0" encoding="utf-8"?>
<worksheet xmlns="http://schemas.openxmlformats.org/spreadsheetml/2006/main" xmlns:r="http://schemas.openxmlformats.org/officeDocument/2006/relationships">
  <dimension ref="A1:I210"/>
  <sheetViews>
    <sheetView showGridLines="0" zoomScale="90" zoomScaleNormal="90" zoomScaleSheetLayoutView="100" zoomScalePageLayoutView="0" workbookViewId="0" topLeftCell="A148">
      <selection activeCell="C24" sqref="C24"/>
    </sheetView>
  </sheetViews>
  <sheetFormatPr defaultColWidth="9.140625" defaultRowHeight="15" zeroHeight="1"/>
  <cols>
    <col min="1" max="1" width="20.8515625" style="35" customWidth="1"/>
    <col min="2" max="2" width="183.00390625" style="36" customWidth="1"/>
    <col min="3" max="4" width="9.140625" style="35" customWidth="1"/>
    <col min="5" max="5" width="9.140625" style="35" bestFit="1" customWidth="1"/>
    <col min="6" max="16384" width="9.140625" style="35" customWidth="1"/>
  </cols>
  <sheetData>
    <row r="1" spans="1:2" ht="39.75" customHeight="1">
      <c r="A1" s="37" t="s">
        <v>101</v>
      </c>
      <c r="B1" s="38"/>
    </row>
    <row r="2" spans="1:2" ht="18">
      <c r="A2" s="167" t="s">
        <v>151</v>
      </c>
      <c r="B2" s="40"/>
    </row>
    <row r="3" spans="1:2" ht="30">
      <c r="A3" s="41" t="s">
        <v>51</v>
      </c>
      <c r="B3" s="151" t="s">
        <v>85</v>
      </c>
    </row>
    <row r="4" spans="1:2" ht="26.25" customHeight="1">
      <c r="A4" s="170">
        <v>1</v>
      </c>
      <c r="B4" s="189" t="s">
        <v>217</v>
      </c>
    </row>
    <row r="5" spans="1:2" ht="30.75" customHeight="1">
      <c r="A5" s="170">
        <v>2</v>
      </c>
      <c r="B5" s="189" t="s">
        <v>218</v>
      </c>
    </row>
    <row r="6" spans="1:2" ht="41.25" customHeight="1">
      <c r="A6" s="170">
        <v>3</v>
      </c>
      <c r="B6" s="189" t="s">
        <v>219</v>
      </c>
    </row>
    <row r="7" spans="1:2" ht="42.75" customHeight="1">
      <c r="A7" s="170">
        <v>4</v>
      </c>
      <c r="B7" s="189" t="s">
        <v>220</v>
      </c>
    </row>
    <row r="8" spans="1:2" ht="60.75" customHeight="1">
      <c r="A8" s="170">
        <v>5</v>
      </c>
      <c r="B8" s="189" t="s">
        <v>221</v>
      </c>
    </row>
    <row r="9" spans="1:2" ht="60.75" customHeight="1">
      <c r="A9" s="170">
        <v>6</v>
      </c>
      <c r="B9" s="189" t="s">
        <v>222</v>
      </c>
    </row>
    <row r="10" spans="1:2" ht="14.25">
      <c r="A10" s="39"/>
      <c r="B10" s="40"/>
    </row>
    <row r="11" spans="1:2" ht="30">
      <c r="A11" s="45" t="s">
        <v>51</v>
      </c>
      <c r="B11" s="151" t="s">
        <v>86</v>
      </c>
    </row>
    <row r="12" spans="1:2" ht="39.75" customHeight="1">
      <c r="A12" s="43">
        <v>1</v>
      </c>
      <c r="B12" s="189" t="s">
        <v>223</v>
      </c>
    </row>
    <row r="13" spans="1:2" ht="58.5" customHeight="1">
      <c r="A13" s="43">
        <v>2</v>
      </c>
      <c r="B13" s="189" t="s">
        <v>224</v>
      </c>
    </row>
    <row r="14" spans="1:2" ht="47.25" customHeight="1">
      <c r="A14" s="43">
        <v>3</v>
      </c>
      <c r="B14" s="189" t="s">
        <v>225</v>
      </c>
    </row>
    <row r="15" spans="1:9" ht="53.25" customHeight="1">
      <c r="A15" s="43">
        <v>4</v>
      </c>
      <c r="B15" s="189" t="s">
        <v>226</v>
      </c>
      <c r="I15" s="46"/>
    </row>
    <row r="16" spans="1:2" ht="57" customHeight="1">
      <c r="A16" s="43">
        <v>5</v>
      </c>
      <c r="B16" s="189" t="s">
        <v>227</v>
      </c>
    </row>
    <row r="17" spans="1:2" ht="51" customHeight="1">
      <c r="A17" s="43">
        <v>6</v>
      </c>
      <c r="B17" s="189" t="s">
        <v>228</v>
      </c>
    </row>
    <row r="18" spans="1:2" ht="14.25">
      <c r="A18" s="39"/>
      <c r="B18" s="40"/>
    </row>
    <row r="19" spans="1:2" ht="30">
      <c r="A19" s="45" t="s">
        <v>51</v>
      </c>
      <c r="B19" s="42" t="s">
        <v>141</v>
      </c>
    </row>
    <row r="20" spans="1:2" ht="36" customHeight="1">
      <c r="A20" s="43">
        <v>1</v>
      </c>
      <c r="B20" s="189" t="s">
        <v>229</v>
      </c>
    </row>
    <row r="21" spans="1:2" ht="58.5" customHeight="1">
      <c r="A21" s="43">
        <v>2</v>
      </c>
      <c r="B21" s="189" t="s">
        <v>230</v>
      </c>
    </row>
    <row r="22" spans="1:2" ht="47.25" customHeight="1">
      <c r="A22" s="43">
        <v>3</v>
      </c>
      <c r="B22" s="189" t="s">
        <v>231</v>
      </c>
    </row>
    <row r="23" spans="1:2" ht="48" customHeight="1">
      <c r="A23" s="43">
        <v>4</v>
      </c>
      <c r="B23" s="189" t="s">
        <v>232</v>
      </c>
    </row>
    <row r="24" spans="1:2" ht="58.5" customHeight="1">
      <c r="A24" s="43">
        <v>5</v>
      </c>
      <c r="B24" s="189" t="s">
        <v>233</v>
      </c>
    </row>
    <row r="25" spans="1:2" ht="57.75" customHeight="1">
      <c r="A25" s="43">
        <v>6</v>
      </c>
      <c r="B25" s="189" t="s">
        <v>234</v>
      </c>
    </row>
    <row r="26" ht="14.25"/>
    <row r="27" spans="1:2" ht="30">
      <c r="A27" s="45" t="s">
        <v>51</v>
      </c>
      <c r="B27" s="42" t="s">
        <v>139</v>
      </c>
    </row>
    <row r="28" spans="1:2" ht="30" customHeight="1">
      <c r="A28" s="43">
        <v>1</v>
      </c>
      <c r="B28" s="189" t="s">
        <v>235</v>
      </c>
    </row>
    <row r="29" spans="1:2" ht="63.75" customHeight="1">
      <c r="A29" s="43">
        <v>2</v>
      </c>
      <c r="B29" s="189" t="s">
        <v>236</v>
      </c>
    </row>
    <row r="30" spans="1:2" ht="49.5" customHeight="1">
      <c r="A30" s="43">
        <v>3</v>
      </c>
      <c r="B30" s="189" t="s">
        <v>237</v>
      </c>
    </row>
    <row r="31" spans="1:2" ht="56.25" customHeight="1">
      <c r="A31" s="43">
        <v>4</v>
      </c>
      <c r="B31" s="189" t="s">
        <v>238</v>
      </c>
    </row>
    <row r="32" spans="1:2" ht="60" customHeight="1">
      <c r="A32" s="43">
        <v>5</v>
      </c>
      <c r="B32" s="189" t="s">
        <v>239</v>
      </c>
    </row>
    <row r="33" spans="1:2" ht="74.25" customHeight="1">
      <c r="A33" s="43">
        <v>6</v>
      </c>
      <c r="B33" s="189" t="s">
        <v>240</v>
      </c>
    </row>
    <row r="34" ht="14.25"/>
    <row r="35" spans="1:2" ht="30">
      <c r="A35" s="45" t="s">
        <v>51</v>
      </c>
      <c r="B35" s="42" t="s">
        <v>140</v>
      </c>
    </row>
    <row r="36" spans="1:2" ht="38.25" customHeight="1">
      <c r="A36" s="43">
        <v>1</v>
      </c>
      <c r="B36" s="189" t="s">
        <v>241</v>
      </c>
    </row>
    <row r="37" spans="1:2" ht="48.75" customHeight="1">
      <c r="A37" s="43">
        <v>2</v>
      </c>
      <c r="B37" s="189" t="s">
        <v>242</v>
      </c>
    </row>
    <row r="38" spans="1:2" ht="42.75">
      <c r="A38" s="43">
        <v>3</v>
      </c>
      <c r="B38" s="189" t="s">
        <v>243</v>
      </c>
    </row>
    <row r="39" spans="1:2" ht="57.75" customHeight="1">
      <c r="A39" s="43">
        <v>4</v>
      </c>
      <c r="B39" s="189" t="s">
        <v>244</v>
      </c>
    </row>
    <row r="40" spans="1:2" ht="38.25" customHeight="1">
      <c r="A40" s="43">
        <v>5</v>
      </c>
      <c r="B40" s="189" t="s">
        <v>245</v>
      </c>
    </row>
    <row r="41" spans="1:2" ht="60.75" customHeight="1">
      <c r="A41" s="43">
        <v>6</v>
      </c>
      <c r="B41" s="189" t="s">
        <v>246</v>
      </c>
    </row>
    <row r="42" ht="14.25"/>
    <row r="43" spans="1:2" ht="30">
      <c r="A43" s="45" t="s">
        <v>51</v>
      </c>
      <c r="B43" s="42" t="s">
        <v>142</v>
      </c>
    </row>
    <row r="44" spans="1:2" ht="49.5" customHeight="1">
      <c r="A44" s="43">
        <v>1</v>
      </c>
      <c r="B44" s="189" t="s">
        <v>247</v>
      </c>
    </row>
    <row r="45" spans="1:2" ht="49.5" customHeight="1">
      <c r="A45" s="43">
        <v>2</v>
      </c>
      <c r="B45" s="189" t="s">
        <v>248</v>
      </c>
    </row>
    <row r="46" spans="1:2" ht="43.5" customHeight="1">
      <c r="A46" s="43">
        <v>3</v>
      </c>
      <c r="B46" s="189" t="s">
        <v>249</v>
      </c>
    </row>
    <row r="47" spans="1:2" ht="36.75" customHeight="1">
      <c r="A47" s="43">
        <v>4</v>
      </c>
      <c r="B47" s="189" t="s">
        <v>250</v>
      </c>
    </row>
    <row r="48" spans="1:2" ht="56.25" customHeight="1">
      <c r="A48" s="43">
        <v>5</v>
      </c>
      <c r="B48" s="189" t="s">
        <v>251</v>
      </c>
    </row>
    <row r="49" spans="1:2" ht="74.25" customHeight="1">
      <c r="A49" s="43">
        <v>6</v>
      </c>
      <c r="B49" s="189" t="s">
        <v>252</v>
      </c>
    </row>
    <row r="50" ht="14.25"/>
    <row r="51" spans="1:2" ht="30">
      <c r="A51" s="45" t="s">
        <v>51</v>
      </c>
      <c r="B51" s="42" t="s">
        <v>87</v>
      </c>
    </row>
    <row r="52" spans="1:2" ht="30" customHeight="1">
      <c r="A52" s="43">
        <v>1</v>
      </c>
      <c r="B52" s="189" t="s">
        <v>253</v>
      </c>
    </row>
    <row r="53" spans="1:2" ht="85.5" customHeight="1">
      <c r="A53" s="43">
        <v>2</v>
      </c>
      <c r="B53" s="189" t="s">
        <v>254</v>
      </c>
    </row>
    <row r="54" spans="1:2" ht="76.5" customHeight="1">
      <c r="A54" s="43">
        <v>3</v>
      </c>
      <c r="B54" s="189" t="s">
        <v>255</v>
      </c>
    </row>
    <row r="55" spans="1:2" ht="79.5" customHeight="1">
      <c r="A55" s="43">
        <v>4</v>
      </c>
      <c r="B55" s="189" t="s">
        <v>256</v>
      </c>
    </row>
    <row r="56" spans="1:2" ht="58.5" customHeight="1">
      <c r="A56" s="43">
        <v>5</v>
      </c>
      <c r="B56" s="189" t="s">
        <v>257</v>
      </c>
    </row>
    <row r="57" spans="1:2" ht="73.5" customHeight="1">
      <c r="A57" s="43">
        <v>6</v>
      </c>
      <c r="B57" s="189" t="s">
        <v>258</v>
      </c>
    </row>
    <row r="58" ht="14.25"/>
    <row r="59" spans="1:2" ht="30">
      <c r="A59" s="45" t="s">
        <v>51</v>
      </c>
      <c r="B59" s="42" t="s">
        <v>88</v>
      </c>
    </row>
    <row r="60" spans="1:2" ht="54" customHeight="1">
      <c r="A60" s="43">
        <v>1</v>
      </c>
      <c r="B60" s="189" t="s">
        <v>259</v>
      </c>
    </row>
    <row r="61" spans="1:2" ht="43.5" customHeight="1">
      <c r="A61" s="43">
        <v>2</v>
      </c>
      <c r="B61" s="189" t="s">
        <v>260</v>
      </c>
    </row>
    <row r="62" spans="1:2" ht="43.5" customHeight="1">
      <c r="A62" s="43">
        <v>3</v>
      </c>
      <c r="B62" s="189" t="s">
        <v>261</v>
      </c>
    </row>
    <row r="63" spans="1:2" ht="39.75" customHeight="1">
      <c r="A63" s="43">
        <v>4</v>
      </c>
      <c r="B63" s="189" t="s">
        <v>262</v>
      </c>
    </row>
    <row r="64" spans="1:2" ht="64.5" customHeight="1">
      <c r="A64" s="43">
        <v>5</v>
      </c>
      <c r="B64" s="189" t="s">
        <v>263</v>
      </c>
    </row>
    <row r="65" spans="1:2" ht="76.5" customHeight="1">
      <c r="A65" s="43">
        <v>6</v>
      </c>
      <c r="B65" s="189" t="s">
        <v>264</v>
      </c>
    </row>
    <row r="66" ht="14.25"/>
    <row r="67" spans="1:2" ht="30">
      <c r="A67" s="45" t="s">
        <v>51</v>
      </c>
      <c r="B67" s="42" t="s">
        <v>102</v>
      </c>
    </row>
    <row r="68" spans="1:2" ht="60" customHeight="1">
      <c r="A68" s="43">
        <v>1</v>
      </c>
      <c r="B68" s="189" t="s">
        <v>265</v>
      </c>
    </row>
    <row r="69" spans="1:2" ht="79.5" customHeight="1">
      <c r="A69" s="43">
        <v>2</v>
      </c>
      <c r="B69" s="189" t="s">
        <v>266</v>
      </c>
    </row>
    <row r="70" spans="1:2" ht="79.5" customHeight="1">
      <c r="A70" s="43">
        <v>3</v>
      </c>
      <c r="B70" s="189" t="s">
        <v>267</v>
      </c>
    </row>
    <row r="71" spans="1:2" ht="68.25" customHeight="1">
      <c r="A71" s="43">
        <v>4</v>
      </c>
      <c r="B71" s="189" t="s">
        <v>268</v>
      </c>
    </row>
    <row r="72" spans="1:2" ht="57" customHeight="1">
      <c r="A72" s="43">
        <v>5</v>
      </c>
      <c r="B72" s="189" t="s">
        <v>269</v>
      </c>
    </row>
    <row r="73" spans="1:2" ht="90" customHeight="1">
      <c r="A73" s="43">
        <v>6</v>
      </c>
      <c r="B73" s="189" t="s">
        <v>270</v>
      </c>
    </row>
    <row r="74" ht="14.25"/>
    <row r="75" spans="1:2" ht="30">
      <c r="A75" s="45" t="s">
        <v>51</v>
      </c>
      <c r="B75" s="163" t="s">
        <v>90</v>
      </c>
    </row>
    <row r="76" spans="1:2" ht="62.25" customHeight="1">
      <c r="A76" s="43">
        <v>1</v>
      </c>
      <c r="B76" s="198" t="s">
        <v>271</v>
      </c>
    </row>
    <row r="77" spans="1:2" ht="74.25" customHeight="1">
      <c r="A77" s="43">
        <v>2</v>
      </c>
      <c r="B77" s="198" t="s">
        <v>292</v>
      </c>
    </row>
    <row r="78" spans="1:2" ht="81.75" customHeight="1">
      <c r="A78" s="43">
        <v>3</v>
      </c>
      <c r="B78" s="198" t="s">
        <v>293</v>
      </c>
    </row>
    <row r="79" spans="1:2" ht="99" customHeight="1">
      <c r="A79" s="43">
        <v>4</v>
      </c>
      <c r="B79" s="198" t="s">
        <v>294</v>
      </c>
    </row>
    <row r="80" spans="1:2" ht="125.25" customHeight="1">
      <c r="A80" s="43">
        <v>5</v>
      </c>
      <c r="B80" s="198" t="s">
        <v>295</v>
      </c>
    </row>
    <row r="81" spans="1:2" ht="104.25" customHeight="1">
      <c r="A81" s="43">
        <v>6</v>
      </c>
      <c r="B81" s="192" t="s">
        <v>272</v>
      </c>
    </row>
    <row r="82" spans="1:2" ht="14.25">
      <c r="A82" s="166"/>
      <c r="B82" s="164"/>
    </row>
    <row r="83" ht="18">
      <c r="A83" s="165" t="s">
        <v>214</v>
      </c>
    </row>
    <row r="84" spans="1:2" ht="30">
      <c r="A84" s="45" t="s">
        <v>51</v>
      </c>
      <c r="B84" s="42" t="s">
        <v>149</v>
      </c>
    </row>
    <row r="85" spans="1:2" ht="14.25">
      <c r="A85" s="43">
        <v>1</v>
      </c>
      <c r="B85" s="190" t="s">
        <v>143</v>
      </c>
    </row>
    <row r="86" spans="1:2" ht="18" customHeight="1">
      <c r="A86" s="43">
        <v>2</v>
      </c>
      <c r="B86" s="189" t="s">
        <v>148</v>
      </c>
    </row>
    <row r="87" spans="1:2" ht="14.25">
      <c r="A87" s="43">
        <v>3</v>
      </c>
      <c r="B87" s="189" t="s">
        <v>144</v>
      </c>
    </row>
    <row r="88" spans="1:2" ht="14.25">
      <c r="A88" s="43">
        <v>4</v>
      </c>
      <c r="B88" s="190" t="s">
        <v>145</v>
      </c>
    </row>
    <row r="89" spans="1:2" ht="14.25">
      <c r="A89" s="43">
        <v>5</v>
      </c>
      <c r="B89" s="191" t="s">
        <v>146</v>
      </c>
    </row>
    <row r="90" spans="1:2" ht="14.25">
      <c r="A90" s="43">
        <v>6</v>
      </c>
      <c r="B90" s="189" t="s">
        <v>147</v>
      </c>
    </row>
    <row r="91" ht="14.25"/>
    <row r="92" spans="1:2" ht="30">
      <c r="A92" s="45" t="s">
        <v>51</v>
      </c>
      <c r="B92" s="42" t="s">
        <v>150</v>
      </c>
    </row>
    <row r="93" spans="1:2" ht="14.25">
      <c r="A93" s="43">
        <v>1</v>
      </c>
      <c r="B93" s="190" t="s">
        <v>160</v>
      </c>
    </row>
    <row r="94" spans="1:2" ht="14.25">
      <c r="A94" s="43">
        <v>2</v>
      </c>
      <c r="B94" s="189" t="s">
        <v>161</v>
      </c>
    </row>
    <row r="95" spans="1:2" ht="14.25">
      <c r="A95" s="43">
        <v>3</v>
      </c>
      <c r="B95" s="189" t="s">
        <v>162</v>
      </c>
    </row>
    <row r="96" spans="1:2" ht="14.25">
      <c r="A96" s="43">
        <v>4</v>
      </c>
      <c r="B96" s="191" t="s">
        <v>163</v>
      </c>
    </row>
    <row r="97" spans="1:2" ht="14.25">
      <c r="A97" s="43">
        <v>5</v>
      </c>
      <c r="B97" s="191" t="s">
        <v>164</v>
      </c>
    </row>
    <row r="98" spans="1:2" ht="17.25" customHeight="1">
      <c r="A98" s="43">
        <v>6</v>
      </c>
      <c r="B98" s="189" t="s">
        <v>165</v>
      </c>
    </row>
    <row r="99" ht="14.25">
      <c r="B99" s="47"/>
    </row>
    <row r="100" spans="1:2" ht="30">
      <c r="A100" s="45" t="s">
        <v>51</v>
      </c>
      <c r="B100" s="48" t="s">
        <v>153</v>
      </c>
    </row>
    <row r="101" spans="1:2" ht="14.25">
      <c r="A101" s="43">
        <v>1</v>
      </c>
      <c r="B101" s="190" t="s">
        <v>166</v>
      </c>
    </row>
    <row r="102" spans="1:2" ht="14.25">
      <c r="A102" s="43">
        <v>2</v>
      </c>
      <c r="B102" s="190" t="s">
        <v>167</v>
      </c>
    </row>
    <row r="103" spans="1:2" ht="14.25">
      <c r="A103" s="43">
        <v>3</v>
      </c>
      <c r="B103" s="190" t="s">
        <v>168</v>
      </c>
    </row>
    <row r="104" spans="1:2" ht="14.25">
      <c r="A104" s="43">
        <v>4</v>
      </c>
      <c r="B104" s="190" t="s">
        <v>169</v>
      </c>
    </row>
    <row r="105" spans="1:2" ht="14.25">
      <c r="A105" s="43">
        <v>5</v>
      </c>
      <c r="B105" s="190" t="s">
        <v>170</v>
      </c>
    </row>
    <row r="106" spans="1:2" ht="14.25">
      <c r="A106" s="43">
        <v>6</v>
      </c>
      <c r="B106" s="193" t="s">
        <v>171</v>
      </c>
    </row>
    <row r="107" ht="14.25">
      <c r="B107" s="47"/>
    </row>
    <row r="108" spans="1:2" ht="30">
      <c r="A108" s="45" t="s">
        <v>51</v>
      </c>
      <c r="B108" s="48" t="s">
        <v>152</v>
      </c>
    </row>
    <row r="109" spans="1:2" ht="14.25">
      <c r="A109" s="43">
        <v>1</v>
      </c>
      <c r="B109" s="190" t="s">
        <v>172</v>
      </c>
    </row>
    <row r="110" spans="1:2" ht="14.25">
      <c r="A110" s="43">
        <v>2</v>
      </c>
      <c r="B110" s="190" t="s">
        <v>173</v>
      </c>
    </row>
    <row r="111" spans="1:2" ht="18" customHeight="1">
      <c r="A111" s="43">
        <v>3</v>
      </c>
      <c r="B111" s="191" t="s">
        <v>177</v>
      </c>
    </row>
    <row r="112" spans="1:2" ht="14.25">
      <c r="A112" s="43">
        <v>4</v>
      </c>
      <c r="B112" s="190" t="s">
        <v>174</v>
      </c>
    </row>
    <row r="113" spans="1:2" ht="14.25">
      <c r="A113" s="43">
        <v>5</v>
      </c>
      <c r="B113" s="190" t="s">
        <v>175</v>
      </c>
    </row>
    <row r="114" spans="1:2" ht="14.25">
      <c r="A114" s="43">
        <v>6</v>
      </c>
      <c r="B114" s="190" t="s">
        <v>176</v>
      </c>
    </row>
    <row r="115" ht="14.25">
      <c r="B115" s="47"/>
    </row>
    <row r="116" spans="1:2" ht="30">
      <c r="A116" s="45" t="s">
        <v>51</v>
      </c>
      <c r="B116" s="48" t="s">
        <v>154</v>
      </c>
    </row>
    <row r="117" spans="1:2" ht="14.25">
      <c r="A117" s="43">
        <v>1</v>
      </c>
      <c r="B117" s="168" t="s">
        <v>178</v>
      </c>
    </row>
    <row r="118" spans="1:2" ht="14.25">
      <c r="A118" s="43">
        <v>2</v>
      </c>
      <c r="B118" s="190" t="s">
        <v>179</v>
      </c>
    </row>
    <row r="119" spans="1:2" ht="14.25">
      <c r="A119" s="43">
        <v>3</v>
      </c>
      <c r="B119" s="190" t="s">
        <v>180</v>
      </c>
    </row>
    <row r="120" spans="1:2" ht="14.25">
      <c r="A120" s="43">
        <v>4</v>
      </c>
      <c r="B120" s="190" t="s">
        <v>181</v>
      </c>
    </row>
    <row r="121" spans="1:2" ht="14.25">
      <c r="A121" s="43">
        <v>5</v>
      </c>
      <c r="B121" s="190" t="s">
        <v>182</v>
      </c>
    </row>
    <row r="122" spans="1:2" ht="14.25">
      <c r="A122" s="43">
        <v>6</v>
      </c>
      <c r="B122" s="190" t="s">
        <v>183</v>
      </c>
    </row>
    <row r="123" ht="14.25">
      <c r="B123" s="47"/>
    </row>
    <row r="124" spans="1:2" ht="30">
      <c r="A124" s="45" t="s">
        <v>51</v>
      </c>
      <c r="B124" s="48" t="s">
        <v>155</v>
      </c>
    </row>
    <row r="125" spans="1:2" ht="14.25">
      <c r="A125" s="43">
        <v>1</v>
      </c>
      <c r="B125" s="190" t="s">
        <v>184</v>
      </c>
    </row>
    <row r="126" spans="1:2" ht="14.25">
      <c r="A126" s="43">
        <v>2</v>
      </c>
      <c r="B126" s="190" t="s">
        <v>185</v>
      </c>
    </row>
    <row r="127" spans="1:2" ht="14.25">
      <c r="A127" s="43">
        <v>3</v>
      </c>
      <c r="B127" s="190" t="s">
        <v>186</v>
      </c>
    </row>
    <row r="128" spans="1:2" ht="14.25">
      <c r="A128" s="43">
        <v>4</v>
      </c>
      <c r="B128" s="190" t="s">
        <v>187</v>
      </c>
    </row>
    <row r="129" spans="1:2" ht="14.25">
      <c r="A129" s="43">
        <v>5</v>
      </c>
      <c r="B129" s="193" t="s">
        <v>188</v>
      </c>
    </row>
    <row r="130" spans="1:2" ht="14.25">
      <c r="A130" s="43">
        <v>6</v>
      </c>
      <c r="B130" s="190" t="s">
        <v>189</v>
      </c>
    </row>
    <row r="131" ht="14.25">
      <c r="B131" s="47"/>
    </row>
    <row r="132" spans="1:2" ht="30">
      <c r="A132" s="45" t="s">
        <v>51</v>
      </c>
      <c r="B132" s="48" t="s">
        <v>156</v>
      </c>
    </row>
    <row r="133" spans="1:2" ht="14.25">
      <c r="A133" s="43">
        <v>1</v>
      </c>
      <c r="B133" s="190" t="s">
        <v>190</v>
      </c>
    </row>
    <row r="134" spans="1:2" ht="14.25">
      <c r="A134" s="43">
        <v>2</v>
      </c>
      <c r="B134" s="190" t="s">
        <v>191</v>
      </c>
    </row>
    <row r="135" spans="1:2" ht="14.25">
      <c r="A135" s="43">
        <v>3</v>
      </c>
      <c r="B135" s="190" t="s">
        <v>192</v>
      </c>
    </row>
    <row r="136" spans="1:2" ht="14.25">
      <c r="A136" s="43">
        <v>4</v>
      </c>
      <c r="B136" s="190" t="s">
        <v>193</v>
      </c>
    </row>
    <row r="137" spans="1:2" ht="14.25">
      <c r="A137" s="43">
        <v>5</v>
      </c>
      <c r="B137" s="190" t="s">
        <v>194</v>
      </c>
    </row>
    <row r="138" spans="1:2" ht="14.25">
      <c r="A138" s="43">
        <v>6</v>
      </c>
      <c r="B138" s="189" t="s">
        <v>195</v>
      </c>
    </row>
    <row r="139" ht="14.25">
      <c r="B139" s="47"/>
    </row>
    <row r="140" spans="1:2" ht="30">
      <c r="A140" s="45" t="s">
        <v>51</v>
      </c>
      <c r="B140" s="48" t="s">
        <v>157</v>
      </c>
    </row>
    <row r="141" spans="1:2" ht="16.5" customHeight="1">
      <c r="A141" s="43">
        <v>1</v>
      </c>
      <c r="B141" s="189" t="s">
        <v>201</v>
      </c>
    </row>
    <row r="142" spans="1:2" ht="14.25">
      <c r="A142" s="43">
        <v>2</v>
      </c>
      <c r="B142" s="168" t="s">
        <v>196</v>
      </c>
    </row>
    <row r="143" spans="1:2" ht="14.25">
      <c r="A143" s="43">
        <v>3</v>
      </c>
      <c r="B143" s="168" t="s">
        <v>197</v>
      </c>
    </row>
    <row r="144" spans="1:2" ht="14.25">
      <c r="A144" s="43">
        <v>4</v>
      </c>
      <c r="B144" s="189" t="s">
        <v>198</v>
      </c>
    </row>
    <row r="145" spans="1:2" ht="14.25">
      <c r="A145" s="43">
        <v>5</v>
      </c>
      <c r="B145" s="168" t="s">
        <v>199</v>
      </c>
    </row>
    <row r="146" spans="1:2" ht="14.25">
      <c r="A146" s="43">
        <v>6</v>
      </c>
      <c r="B146" s="189" t="s">
        <v>200</v>
      </c>
    </row>
    <row r="147" ht="14.25">
      <c r="B147" s="47"/>
    </row>
    <row r="148" spans="1:2" ht="30">
      <c r="A148" s="45" t="s">
        <v>51</v>
      </c>
      <c r="B148" s="48" t="s">
        <v>158</v>
      </c>
    </row>
    <row r="149" spans="1:2" ht="14.25">
      <c r="A149" s="43">
        <v>1</v>
      </c>
      <c r="B149" s="190" t="s">
        <v>202</v>
      </c>
    </row>
    <row r="150" spans="1:2" ht="14.25">
      <c r="A150" s="43">
        <v>2</v>
      </c>
      <c r="B150" s="168" t="s">
        <v>203</v>
      </c>
    </row>
    <row r="151" spans="1:2" ht="14.25">
      <c r="A151" s="43">
        <v>3</v>
      </c>
      <c r="B151" s="189" t="s">
        <v>204</v>
      </c>
    </row>
    <row r="152" spans="1:2" ht="14.25">
      <c r="A152" s="43">
        <v>4</v>
      </c>
      <c r="B152" s="189" t="s">
        <v>205</v>
      </c>
    </row>
    <row r="153" spans="1:2" ht="14.25">
      <c r="A153" s="43">
        <v>5</v>
      </c>
      <c r="B153" s="189" t="s">
        <v>206</v>
      </c>
    </row>
    <row r="154" spans="1:2" ht="16.5" customHeight="1">
      <c r="A154" s="43">
        <v>6</v>
      </c>
      <c r="B154" s="189" t="s">
        <v>207</v>
      </c>
    </row>
    <row r="155" ht="14.25">
      <c r="B155" s="47"/>
    </row>
    <row r="156" spans="1:2" ht="30">
      <c r="A156" s="45" t="s">
        <v>51</v>
      </c>
      <c r="B156" s="48" t="s">
        <v>159</v>
      </c>
    </row>
    <row r="157" spans="1:2" ht="14.25">
      <c r="A157" s="43">
        <v>1</v>
      </c>
      <c r="B157" s="168" t="s">
        <v>208</v>
      </c>
    </row>
    <row r="158" spans="1:2" ht="14.25">
      <c r="A158" s="43">
        <v>2</v>
      </c>
      <c r="B158" s="168" t="s">
        <v>209</v>
      </c>
    </row>
    <row r="159" spans="1:2" ht="14.25">
      <c r="A159" s="43">
        <v>3</v>
      </c>
      <c r="B159" s="168" t="s">
        <v>210</v>
      </c>
    </row>
    <row r="160" spans="1:2" ht="14.25">
      <c r="A160" s="43">
        <v>4</v>
      </c>
      <c r="B160" s="190" t="s">
        <v>211</v>
      </c>
    </row>
    <row r="161" spans="1:2" ht="14.25">
      <c r="A161" s="43">
        <v>5</v>
      </c>
      <c r="B161" s="190" t="s">
        <v>212</v>
      </c>
    </row>
    <row r="162" spans="1:2" ht="14.25">
      <c r="A162" s="43">
        <v>6</v>
      </c>
      <c r="B162" s="191" t="s">
        <v>213</v>
      </c>
    </row>
    <row r="163" ht="14.25">
      <c r="B163" s="47"/>
    </row>
    <row r="164" spans="1:2" ht="30">
      <c r="A164" s="45" t="s">
        <v>91</v>
      </c>
      <c r="B164" s="163" t="s">
        <v>92</v>
      </c>
    </row>
    <row r="165" spans="1:2" ht="15.75">
      <c r="A165" s="43">
        <v>1</v>
      </c>
      <c r="B165" s="169" t="s">
        <v>93</v>
      </c>
    </row>
    <row r="166" spans="1:2" ht="15.75">
      <c r="A166" s="43">
        <v>2</v>
      </c>
      <c r="B166" s="169" t="s">
        <v>94</v>
      </c>
    </row>
    <row r="167" spans="1:2" ht="15.75">
      <c r="A167" s="43">
        <v>3</v>
      </c>
      <c r="B167" s="169" t="s">
        <v>98</v>
      </c>
    </row>
    <row r="168" spans="1:2" ht="15.75">
      <c r="A168" s="43">
        <v>4</v>
      </c>
      <c r="B168" s="169" t="s">
        <v>95</v>
      </c>
    </row>
    <row r="169" spans="1:2" ht="15.75">
      <c r="A169" s="43">
        <v>5</v>
      </c>
      <c r="B169" s="169" t="s">
        <v>96</v>
      </c>
    </row>
    <row r="170" spans="1:2" ht="31.5">
      <c r="A170" s="43">
        <v>6</v>
      </c>
      <c r="B170" s="169" t="s">
        <v>97</v>
      </c>
    </row>
    <row r="171" ht="13.5" customHeight="1">
      <c r="B171" s="47"/>
    </row>
    <row r="172" spans="1:2" ht="13.5" customHeight="1" hidden="1">
      <c r="A172" s="50" t="s">
        <v>51</v>
      </c>
      <c r="B172" s="48"/>
    </row>
    <row r="173" spans="1:2" ht="13.5" customHeight="1" hidden="1">
      <c r="A173" s="43">
        <v>1</v>
      </c>
      <c r="B173" s="49"/>
    </row>
    <row r="174" spans="1:2" ht="13.5" customHeight="1" hidden="1">
      <c r="A174" s="43">
        <v>2</v>
      </c>
      <c r="B174" s="49"/>
    </row>
    <row r="175" spans="1:2" ht="13.5" customHeight="1" hidden="1">
      <c r="A175" s="43">
        <v>3</v>
      </c>
      <c r="B175" s="49"/>
    </row>
    <row r="176" spans="1:2" ht="13.5" customHeight="1" hidden="1">
      <c r="A176" s="43">
        <v>4</v>
      </c>
      <c r="B176" s="49"/>
    </row>
    <row r="177" spans="1:2" ht="13.5" customHeight="1" hidden="1">
      <c r="A177" s="43">
        <v>5</v>
      </c>
      <c r="B177" s="49"/>
    </row>
    <row r="178" spans="1:2" ht="13.5" customHeight="1" hidden="1">
      <c r="A178" s="43">
        <v>6</v>
      </c>
      <c r="B178" s="49"/>
    </row>
    <row r="179" ht="13.5" customHeight="1" hidden="1">
      <c r="B179" s="47"/>
    </row>
    <row r="180" spans="1:2" ht="13.5" customHeight="1" hidden="1">
      <c r="A180" s="50" t="s">
        <v>51</v>
      </c>
      <c r="B180" s="48"/>
    </row>
    <row r="181" spans="1:2" ht="13.5" customHeight="1" hidden="1">
      <c r="A181" s="43">
        <v>1</v>
      </c>
      <c r="B181" s="49"/>
    </row>
    <row r="182" spans="1:2" ht="13.5" customHeight="1" hidden="1">
      <c r="A182" s="43">
        <v>2</v>
      </c>
      <c r="B182" s="49"/>
    </row>
    <row r="183" spans="1:2" ht="13.5" customHeight="1" hidden="1">
      <c r="A183" s="43">
        <v>3</v>
      </c>
      <c r="B183" s="49"/>
    </row>
    <row r="184" spans="1:2" ht="13.5" customHeight="1" hidden="1">
      <c r="A184" s="43">
        <v>4</v>
      </c>
      <c r="B184" s="49"/>
    </row>
    <row r="185" spans="1:2" ht="13.5" customHeight="1" hidden="1">
      <c r="A185" s="43">
        <v>5</v>
      </c>
      <c r="B185" s="49"/>
    </row>
    <row r="186" spans="1:2" ht="13.5" customHeight="1" hidden="1">
      <c r="A186" s="43">
        <v>6</v>
      </c>
      <c r="B186" s="49"/>
    </row>
    <row r="187" ht="13.5" customHeight="1" hidden="1">
      <c r="B187" s="47"/>
    </row>
    <row r="188" spans="1:2" ht="13.5" customHeight="1" hidden="1">
      <c r="A188" s="50" t="s">
        <v>51</v>
      </c>
      <c r="B188" s="48"/>
    </row>
    <row r="189" spans="1:2" ht="13.5" customHeight="1" hidden="1">
      <c r="A189" s="43">
        <v>1</v>
      </c>
      <c r="B189" s="49"/>
    </row>
    <row r="190" spans="1:2" ht="13.5" customHeight="1" hidden="1">
      <c r="A190" s="43">
        <v>2</v>
      </c>
      <c r="B190" s="49"/>
    </row>
    <row r="191" spans="1:2" ht="13.5" customHeight="1" hidden="1">
      <c r="A191" s="43">
        <v>3</v>
      </c>
      <c r="B191" s="49"/>
    </row>
    <row r="192" spans="1:2" ht="13.5" customHeight="1" hidden="1">
      <c r="A192" s="43">
        <v>4</v>
      </c>
      <c r="B192" s="49"/>
    </row>
    <row r="193" spans="1:2" ht="14.25" hidden="1">
      <c r="A193" s="43">
        <v>5</v>
      </c>
      <c r="B193" s="49"/>
    </row>
    <row r="194" spans="1:2" ht="14.25" hidden="1">
      <c r="A194" s="43">
        <v>6</v>
      </c>
      <c r="B194" s="49"/>
    </row>
    <row r="195" ht="14.25" hidden="1"/>
    <row r="196" spans="1:2" ht="15" hidden="1">
      <c r="A196" s="50" t="s">
        <v>51</v>
      </c>
      <c r="B196" s="48"/>
    </row>
    <row r="197" spans="1:2" ht="14.25" hidden="1">
      <c r="A197" s="43">
        <v>1</v>
      </c>
      <c r="B197" s="49"/>
    </row>
    <row r="198" spans="1:2" ht="14.25" hidden="1">
      <c r="A198" s="43">
        <v>2</v>
      </c>
      <c r="B198" s="49"/>
    </row>
    <row r="199" spans="1:2" ht="14.25" hidden="1">
      <c r="A199" s="43">
        <v>3</v>
      </c>
      <c r="B199" s="49"/>
    </row>
    <row r="200" spans="1:2" ht="14.25" hidden="1">
      <c r="A200" s="43">
        <v>4</v>
      </c>
      <c r="B200" s="49"/>
    </row>
    <row r="201" spans="1:2" ht="14.25" hidden="1">
      <c r="A201" s="43">
        <v>5</v>
      </c>
      <c r="B201" s="49"/>
    </row>
    <row r="202" spans="1:2" ht="14.25" hidden="1">
      <c r="A202" s="43">
        <v>6</v>
      </c>
      <c r="B202" s="49"/>
    </row>
    <row r="203" ht="14.25" hidden="1"/>
    <row r="204" spans="1:2" ht="30" hidden="1">
      <c r="A204" s="45" t="s">
        <v>51</v>
      </c>
      <c r="B204" s="51" t="s">
        <v>56</v>
      </c>
    </row>
    <row r="205" spans="1:2" ht="14.25" hidden="1">
      <c r="A205" s="43">
        <v>1</v>
      </c>
      <c r="B205" s="44"/>
    </row>
    <row r="206" spans="1:2" ht="14.25" hidden="1">
      <c r="A206" s="43">
        <v>2</v>
      </c>
      <c r="B206" s="44"/>
    </row>
    <row r="207" spans="1:2" ht="14.25" hidden="1">
      <c r="A207" s="43">
        <v>3</v>
      </c>
      <c r="B207" s="44"/>
    </row>
    <row r="208" spans="1:2" ht="14.25" hidden="1">
      <c r="A208" s="43">
        <v>4</v>
      </c>
      <c r="B208" s="44"/>
    </row>
    <row r="209" spans="1:2" ht="14.25" hidden="1">
      <c r="A209" s="43">
        <v>5</v>
      </c>
      <c r="B209" s="44"/>
    </row>
    <row r="210" spans="1:2" ht="14.25" hidden="1">
      <c r="A210" s="43">
        <v>6</v>
      </c>
      <c r="B210" s="44"/>
    </row>
    <row r="211" ht="14.25" hidden="1"/>
    <row r="212" ht="14.25" hidden="1"/>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sheetData>
  <sheetProtection password="E33B" sheet="1"/>
  <printOptions horizontalCentered="1"/>
  <pageMargins left="0.25" right="0.25" top="0.75" bottom="0.75" header="0.3" footer="0.3"/>
  <pageSetup fitToHeight="0" orientation="landscape"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W356"/>
  <sheetViews>
    <sheetView showGridLines="0" zoomScale="70" zoomScaleNormal="70" zoomScaleSheetLayoutView="100" zoomScalePageLayoutView="0" workbookViewId="0" topLeftCell="A1">
      <selection activeCell="I99" sqref="I99"/>
    </sheetView>
  </sheetViews>
  <sheetFormatPr defaultColWidth="0" defaultRowHeight="15" zeroHeight="1"/>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15625" style="1" customWidth="1"/>
    <col min="18" max="16384" width="8.8515625" style="1" hidden="1" customWidth="1"/>
  </cols>
  <sheetData>
    <row r="1" spans="1:17" ht="15.75" customHeight="1">
      <c r="A1" s="246" t="s">
        <v>215</v>
      </c>
      <c r="B1" s="246"/>
      <c r="C1" s="246"/>
      <c r="D1" s="246"/>
      <c r="E1" s="246"/>
      <c r="F1" s="246"/>
      <c r="G1" s="246"/>
      <c r="H1" s="246"/>
      <c r="I1" s="246"/>
      <c r="J1" s="246"/>
      <c r="K1" s="246"/>
      <c r="L1" s="246"/>
      <c r="M1" s="246"/>
      <c r="N1" s="246"/>
      <c r="O1" s="246"/>
      <c r="P1" s="246"/>
      <c r="Q1" s="246"/>
    </row>
    <row r="2" spans="1:17" ht="15.75" customHeight="1">
      <c r="A2" s="246"/>
      <c r="B2" s="246"/>
      <c r="C2" s="246"/>
      <c r="D2" s="246"/>
      <c r="E2" s="246"/>
      <c r="F2" s="246"/>
      <c r="G2" s="246"/>
      <c r="H2" s="246"/>
      <c r="I2" s="246"/>
      <c r="J2" s="246"/>
      <c r="K2" s="246"/>
      <c r="L2" s="246"/>
      <c r="M2" s="246"/>
      <c r="N2" s="246"/>
      <c r="O2" s="246"/>
      <c r="P2" s="246"/>
      <c r="Q2" s="246"/>
    </row>
    <row r="3" spans="1:17" ht="15.75" customHeight="1">
      <c r="A3" s="246"/>
      <c r="B3" s="246"/>
      <c r="C3" s="246"/>
      <c r="D3" s="246"/>
      <c r="E3" s="246"/>
      <c r="F3" s="246"/>
      <c r="G3" s="246"/>
      <c r="H3" s="246"/>
      <c r="I3" s="246"/>
      <c r="J3" s="246"/>
      <c r="K3" s="246"/>
      <c r="L3" s="246"/>
      <c r="M3" s="246"/>
      <c r="N3" s="246"/>
      <c r="O3" s="246"/>
      <c r="P3" s="246"/>
      <c r="Q3" s="246"/>
    </row>
    <row r="4" spans="1:17" ht="15.75" customHeight="1">
      <c r="A4" s="246"/>
      <c r="B4" s="246"/>
      <c r="C4" s="246"/>
      <c r="D4" s="246"/>
      <c r="E4" s="246"/>
      <c r="F4" s="246"/>
      <c r="G4" s="246"/>
      <c r="H4" s="246"/>
      <c r="I4" s="246"/>
      <c r="J4" s="246"/>
      <c r="K4" s="246"/>
      <c r="L4" s="246"/>
      <c r="M4" s="246"/>
      <c r="N4" s="246"/>
      <c r="O4" s="246"/>
      <c r="P4" s="246"/>
      <c r="Q4" s="246"/>
    </row>
    <row r="5" spans="1:17" ht="15.75" customHeight="1">
      <c r="A5" s="2"/>
      <c r="B5" s="2"/>
      <c r="C5" s="2"/>
      <c r="D5" s="2"/>
      <c r="E5" s="2"/>
      <c r="F5" s="2"/>
      <c r="G5" s="2"/>
      <c r="H5" s="3"/>
      <c r="I5" s="3"/>
      <c r="J5" s="2"/>
      <c r="K5" s="2"/>
      <c r="L5" s="2"/>
      <c r="M5" s="2"/>
      <c r="N5" s="2"/>
      <c r="O5" s="21"/>
      <c r="P5" s="21"/>
      <c r="Q5" s="21"/>
    </row>
    <row r="6" spans="1:17" ht="18.75">
      <c r="A6" s="4"/>
      <c r="B6" s="5" t="str">
        <f>'REKOD PRESTASI MURID'!E11</f>
        <v>GIMNASTIK 
ASAS</v>
      </c>
      <c r="C6" s="6"/>
      <c r="D6" s="6"/>
      <c r="E6" s="6"/>
      <c r="F6" s="6"/>
      <c r="G6" s="6"/>
      <c r="H6" s="7"/>
      <c r="I6" s="4"/>
      <c r="J6" s="5" t="str">
        <f>'REKOD PRESTASI MURID'!F11</f>
        <v>PERGERAKAN BERIRAMA </v>
      </c>
      <c r="K6" s="6"/>
      <c r="L6" s="6"/>
      <c r="M6" s="6"/>
      <c r="N6" s="6"/>
      <c r="O6" s="6"/>
      <c r="P6" s="7"/>
      <c r="Q6" s="6"/>
    </row>
    <row r="7" spans="1:17" ht="16.5">
      <c r="A7" s="8"/>
      <c r="B7" s="9" t="s">
        <v>51</v>
      </c>
      <c r="C7" s="10" t="s">
        <v>57</v>
      </c>
      <c r="D7" s="10" t="s">
        <v>58</v>
      </c>
      <c r="E7" s="10" t="s">
        <v>59</v>
      </c>
      <c r="F7" s="10" t="s">
        <v>60</v>
      </c>
      <c r="G7" s="10" t="s">
        <v>61</v>
      </c>
      <c r="H7" s="10" t="s">
        <v>62</v>
      </c>
      <c r="I7" s="8"/>
      <c r="J7" s="9" t="s">
        <v>51</v>
      </c>
      <c r="K7" s="10" t="s">
        <v>57</v>
      </c>
      <c r="L7" s="10" t="s">
        <v>58</v>
      </c>
      <c r="M7" s="10" t="s">
        <v>59</v>
      </c>
      <c r="N7" s="10" t="s">
        <v>60</v>
      </c>
      <c r="O7" s="10" t="s">
        <v>61</v>
      </c>
      <c r="P7" s="10" t="s">
        <v>62</v>
      </c>
      <c r="Q7" s="8"/>
    </row>
    <row r="8" spans="1:17" ht="16.5">
      <c r="A8" s="8"/>
      <c r="B8" s="11" t="s">
        <v>63</v>
      </c>
      <c r="C8" s="11">
        <f>COUNTIF('REKOD PRESTASI MURID'!$E$13:$E$66,1)</f>
        <v>4</v>
      </c>
      <c r="D8" s="11">
        <f>COUNTIF('REKOD PRESTASI MURID'!$E$13:$E$66,2)</f>
        <v>4</v>
      </c>
      <c r="E8" s="11">
        <f>COUNTIF('REKOD PRESTASI MURID'!$E$13:$E$66,3)</f>
        <v>4</v>
      </c>
      <c r="F8" s="11">
        <f>COUNTIF('REKOD PRESTASI MURID'!$E$13:$E$66,4)</f>
        <v>5</v>
      </c>
      <c r="G8" s="11">
        <f>COUNTIF('REKOD PRESTASI MURID'!$E$13:$E$66,5)</f>
        <v>4</v>
      </c>
      <c r="H8" s="11">
        <f>COUNTIF('REKOD PRESTASI MURID'!$E$13:$E$66,6)</f>
        <v>4</v>
      </c>
      <c r="I8" s="8"/>
      <c r="J8" s="11" t="s">
        <v>63</v>
      </c>
      <c r="K8" s="11">
        <f>COUNTIF('REKOD PRESTASI MURID'!$F$13:$F$66,1)</f>
        <v>4</v>
      </c>
      <c r="L8" s="11">
        <f>COUNTIF('REKOD PRESTASI MURID'!$F$13:$F$66,2)</f>
        <v>4</v>
      </c>
      <c r="M8" s="11">
        <f>COUNTIF('REKOD PRESTASI MURID'!$F$13:$F$66,3)</f>
        <v>4</v>
      </c>
      <c r="N8" s="11">
        <f>COUNTIF('REKOD PRESTASI MURID'!$F$13:$F$66,4)</f>
        <v>4</v>
      </c>
      <c r="O8" s="11">
        <f>COUNTIF('REKOD PRESTASI MURID'!$F$13:$F$66,5)</f>
        <v>5</v>
      </c>
      <c r="P8" s="11">
        <f>COUNTIF('REKOD PRESTASI MURID'!$F$13:$F$66,6)</f>
        <v>4</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64</v>
      </c>
      <c r="G21" s="16">
        <f>SUM(C8:H8)</f>
        <v>25</v>
      </c>
      <c r="H21" s="15" t="s">
        <v>65</v>
      </c>
      <c r="I21" s="8"/>
      <c r="J21" s="8"/>
      <c r="K21" s="8"/>
      <c r="L21" s="8"/>
      <c r="M21" s="8"/>
      <c r="N21" s="15" t="s">
        <v>64</v>
      </c>
      <c r="O21" s="16">
        <f>SUM(K8:P8)</f>
        <v>25</v>
      </c>
      <c r="P21" s="15" t="s">
        <v>65</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t="str">
        <f>'REKOD PRESTASI MURID'!G12</f>
        <v>BOLA BALING</v>
      </c>
      <c r="C24" s="18"/>
      <c r="D24" s="18"/>
      <c r="E24" s="18"/>
      <c r="F24" s="18"/>
      <c r="G24" s="18"/>
      <c r="H24" s="7"/>
      <c r="I24" s="4"/>
      <c r="J24" s="5" t="str">
        <f>'REKOD PRESTASI MURID'!H12</f>
        <v>RAGBI SENTUH</v>
      </c>
      <c r="K24" s="18"/>
      <c r="L24" s="18"/>
      <c r="M24" s="18"/>
      <c r="N24" s="18"/>
      <c r="O24" s="18"/>
      <c r="P24" s="7"/>
      <c r="Q24" s="6"/>
    </row>
    <row r="25" spans="1:17" ht="16.5">
      <c r="A25" s="8"/>
      <c r="B25" s="9" t="s">
        <v>51</v>
      </c>
      <c r="C25" s="10" t="s">
        <v>57</v>
      </c>
      <c r="D25" s="10" t="s">
        <v>58</v>
      </c>
      <c r="E25" s="10" t="s">
        <v>59</v>
      </c>
      <c r="F25" s="10" t="s">
        <v>60</v>
      </c>
      <c r="G25" s="10" t="s">
        <v>61</v>
      </c>
      <c r="H25" s="10" t="s">
        <v>62</v>
      </c>
      <c r="I25" s="8"/>
      <c r="J25" s="9" t="s">
        <v>51</v>
      </c>
      <c r="K25" s="10" t="s">
        <v>57</v>
      </c>
      <c r="L25" s="10" t="s">
        <v>58</v>
      </c>
      <c r="M25" s="10" t="s">
        <v>59</v>
      </c>
      <c r="N25" s="10" t="s">
        <v>60</v>
      </c>
      <c r="O25" s="10" t="s">
        <v>61</v>
      </c>
      <c r="P25" s="10" t="s">
        <v>62</v>
      </c>
      <c r="Q25" s="8"/>
    </row>
    <row r="26" spans="1:17" ht="16.5">
      <c r="A26" s="8"/>
      <c r="B26" s="11" t="s">
        <v>63</v>
      </c>
      <c r="C26" s="11">
        <f>COUNTIF('REKOD PRESTASI MURID'!$G$13:$G$66,1)</f>
        <v>4</v>
      </c>
      <c r="D26" s="11">
        <f>COUNTIF('REKOD PRESTASI MURID'!$G$13:$G$66,2)</f>
        <v>4</v>
      </c>
      <c r="E26" s="11">
        <f>COUNTIF('REKOD PRESTASI MURID'!$G$13:$G$66,3)</f>
        <v>4</v>
      </c>
      <c r="F26" s="11">
        <f>COUNTIF('REKOD PRESTASI MURID'!$G$13:$G$66,4)</f>
        <v>4</v>
      </c>
      <c r="G26" s="11">
        <f>COUNTIF('REKOD PRESTASI MURID'!$G$13:$G$66,5)</f>
        <v>4</v>
      </c>
      <c r="H26" s="11">
        <f>COUNTIF('REKOD PRESTASI MURID'!$G$13:$G$66,6)</f>
        <v>5</v>
      </c>
      <c r="I26" s="8"/>
      <c r="J26" s="11" t="s">
        <v>63</v>
      </c>
      <c r="K26" s="11">
        <f>COUNTIF('REKOD PRESTASI MURID'!$H$13:$H$66,1)</f>
        <v>4</v>
      </c>
      <c r="L26" s="11">
        <f>COUNTIF('REKOD PRESTASI MURID'!$H$13:$H$66,2)</f>
        <v>4</v>
      </c>
      <c r="M26" s="11">
        <f>COUNTIF('REKOD PRESTASI MURID'!$H$13:$H$66,3)</f>
        <v>4</v>
      </c>
      <c r="N26" s="11">
        <f>COUNTIF('REKOD PRESTASI MURID'!$H$13:$H$66,4)</f>
        <v>4</v>
      </c>
      <c r="O26" s="11">
        <f>COUNTIF('REKOD PRESTASI MURID'!$H$13:$H$66,5)</f>
        <v>5</v>
      </c>
      <c r="P26" s="11">
        <f>COUNTIF('REKOD PRESTASI MURID'!$H$13:$H$66,6)</f>
        <v>4</v>
      </c>
      <c r="Q26" s="8"/>
    </row>
    <row r="27" spans="1:17" ht="16.5">
      <c r="A27" s="8"/>
      <c r="B27" s="19"/>
      <c r="C27" s="19"/>
      <c r="D27" s="19"/>
      <c r="E27" s="19"/>
      <c r="F27" s="19"/>
      <c r="G27" s="19"/>
      <c r="H27" s="19"/>
      <c r="I27" s="8"/>
      <c r="J27" s="19"/>
      <c r="K27" s="19"/>
      <c r="L27" s="19"/>
      <c r="M27" s="19"/>
      <c r="N27" s="19"/>
      <c r="O27" s="19"/>
      <c r="P27" s="1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64</v>
      </c>
      <c r="G39" s="16">
        <f>SUM(C26:H26)</f>
        <v>25</v>
      </c>
      <c r="H39" s="15" t="s">
        <v>65</v>
      </c>
      <c r="I39" s="14"/>
      <c r="J39" s="19"/>
      <c r="K39" s="19"/>
      <c r="L39" s="19"/>
      <c r="M39" s="19"/>
      <c r="N39" s="15" t="s">
        <v>64</v>
      </c>
      <c r="O39" s="16">
        <f>SUM(K26:P26)</f>
        <v>25</v>
      </c>
      <c r="P39" s="15" t="s">
        <v>65</v>
      </c>
      <c r="Q39" s="8"/>
    </row>
    <row r="40" spans="1:17" ht="16.5" customHeight="1">
      <c r="A40" s="8"/>
      <c r="B40" s="8"/>
      <c r="C40" s="8"/>
      <c r="D40" s="8"/>
      <c r="E40" s="8"/>
      <c r="F40" s="8"/>
      <c r="G40" s="14"/>
      <c r="H40" s="20"/>
      <c r="I40" s="14"/>
      <c r="J40" s="8"/>
      <c r="K40" s="8"/>
      <c r="L40" s="8"/>
      <c r="M40" s="8"/>
      <c r="N40" s="8"/>
      <c r="O40" s="14"/>
      <c r="P40" s="20"/>
      <c r="Q40" s="8"/>
    </row>
    <row r="41" spans="1:17" ht="16.5" customHeight="1">
      <c r="A41" s="8"/>
      <c r="B41" s="5" t="str">
        <f>'REKOD PRESTASI MURID'!I12</f>
        <v>SEPAK TAKRAW</v>
      </c>
      <c r="C41" s="6"/>
      <c r="D41" s="6"/>
      <c r="E41" s="6"/>
      <c r="F41" s="6"/>
      <c r="G41" s="6"/>
      <c r="H41" s="7"/>
      <c r="I41" s="4"/>
      <c r="J41" s="5" t="str">
        <f>'REKOD PRESTASI MURID'!J12</f>
        <v>KRIKET</v>
      </c>
      <c r="K41" s="6"/>
      <c r="L41" s="6"/>
      <c r="M41" s="6"/>
      <c r="N41" s="6"/>
      <c r="O41" s="6"/>
      <c r="P41" s="7"/>
      <c r="Q41" s="8"/>
    </row>
    <row r="42" spans="1:17" ht="16.5" customHeight="1">
      <c r="A42" s="8"/>
      <c r="B42" s="9" t="s">
        <v>51</v>
      </c>
      <c r="C42" s="10" t="s">
        <v>57</v>
      </c>
      <c r="D42" s="10" t="s">
        <v>58</v>
      </c>
      <c r="E42" s="10" t="s">
        <v>59</v>
      </c>
      <c r="F42" s="10" t="s">
        <v>60</v>
      </c>
      <c r="G42" s="10" t="s">
        <v>61</v>
      </c>
      <c r="H42" s="10" t="s">
        <v>62</v>
      </c>
      <c r="I42" s="8"/>
      <c r="J42" s="9" t="s">
        <v>51</v>
      </c>
      <c r="K42" s="10" t="s">
        <v>57</v>
      </c>
      <c r="L42" s="10" t="s">
        <v>58</v>
      </c>
      <c r="M42" s="10" t="s">
        <v>59</v>
      </c>
      <c r="N42" s="10" t="s">
        <v>60</v>
      </c>
      <c r="O42" s="10" t="s">
        <v>61</v>
      </c>
      <c r="P42" s="10" t="s">
        <v>62</v>
      </c>
      <c r="Q42" s="8"/>
    </row>
    <row r="43" spans="1:17" ht="16.5" customHeight="1">
      <c r="A43" s="8"/>
      <c r="B43" s="11" t="s">
        <v>63</v>
      </c>
      <c r="C43" s="11">
        <f>COUNTIF('REKOD PRESTASI MURID'!$I$13:$I$66,1)</f>
        <v>4</v>
      </c>
      <c r="D43" s="11">
        <f>COUNTIF('REKOD PRESTASI MURID'!$I$13:$I$66,2)</f>
        <v>4</v>
      </c>
      <c r="E43" s="11">
        <f>COUNTIF('REKOD PRESTASI MURID'!$I$13:$I$66,3)</f>
        <v>4</v>
      </c>
      <c r="F43" s="11">
        <f>COUNTIF('REKOD PRESTASI MURID'!$I$13:$I$66,4)</f>
        <v>4</v>
      </c>
      <c r="G43" s="11">
        <f>COUNTIF('REKOD PRESTASI MURID'!$I$13:$I$66,5)</f>
        <v>4</v>
      </c>
      <c r="H43" s="11">
        <f>COUNTIF('REKOD PRESTASI MURID'!$I$13:$I$66,6)</f>
        <v>5</v>
      </c>
      <c r="I43" s="8"/>
      <c r="J43" s="11" t="s">
        <v>63</v>
      </c>
      <c r="K43" s="11">
        <f>COUNTIF('REKOD PRESTASI MURID'!$J$13:$J$66,1)</f>
        <v>4</v>
      </c>
      <c r="L43" s="11">
        <f>COUNTIF('REKOD PRESTASI MURID'!$J$13:$J$66,2)</f>
        <v>4</v>
      </c>
      <c r="M43" s="11">
        <f>COUNTIF('REKOD PRESTASI MURID'!$J$13:$J$66,3)</f>
        <v>5</v>
      </c>
      <c r="N43" s="11">
        <f>COUNTIF('REKOD PRESTASI MURID'!$J$13:$J$66,4)</f>
        <v>4</v>
      </c>
      <c r="O43" s="11">
        <f>COUNTIF('REKOD PRESTASI MURID'!$J$13:$J$66,5)</f>
        <v>4</v>
      </c>
      <c r="P43" s="11">
        <f>COUNTIF('REKOD PRESTASI MURID'!$J$13:$J$66,6)</f>
        <v>4</v>
      </c>
      <c r="Q43" s="8"/>
    </row>
    <row r="44" spans="1:17" ht="16.5" customHeight="1">
      <c r="A44" s="8"/>
      <c r="B44" s="8"/>
      <c r="C44" s="8"/>
      <c r="D44" s="8"/>
      <c r="E44" s="8"/>
      <c r="F44" s="8"/>
      <c r="G44" s="8"/>
      <c r="H44" s="8"/>
      <c r="I44" s="8"/>
      <c r="J44" s="8"/>
      <c r="K44" s="8"/>
      <c r="L44" s="8"/>
      <c r="M44" s="8"/>
      <c r="N44" s="8"/>
      <c r="O44" s="8"/>
      <c r="P44" s="8"/>
      <c r="Q44" s="8"/>
    </row>
    <row r="45" spans="1:17" ht="16.5" customHeight="1">
      <c r="A45" s="8"/>
      <c r="B45" s="8"/>
      <c r="C45" s="8"/>
      <c r="D45" s="8"/>
      <c r="E45" s="8"/>
      <c r="F45" s="8"/>
      <c r="G45" s="8"/>
      <c r="H45" s="8"/>
      <c r="I45" s="8"/>
      <c r="J45" s="8"/>
      <c r="K45" s="8"/>
      <c r="L45" s="8"/>
      <c r="M45" s="8"/>
      <c r="N45" s="8"/>
      <c r="O45" s="8"/>
      <c r="P45" s="8"/>
      <c r="Q45" s="8"/>
    </row>
    <row r="46" spans="1:17" ht="16.5" customHeight="1">
      <c r="A46" s="8"/>
      <c r="B46" s="8"/>
      <c r="C46" s="8"/>
      <c r="D46" s="8"/>
      <c r="E46" s="8"/>
      <c r="F46" s="8"/>
      <c r="G46" s="8"/>
      <c r="H46" s="8"/>
      <c r="I46" s="8"/>
      <c r="J46" s="8"/>
      <c r="K46" s="8"/>
      <c r="L46" s="8"/>
      <c r="M46" s="8"/>
      <c r="N46" s="8"/>
      <c r="O46" s="8"/>
      <c r="P46" s="8"/>
      <c r="Q46" s="8"/>
    </row>
    <row r="47" spans="1:17" ht="16.5" customHeight="1">
      <c r="A47" s="8"/>
      <c r="B47" s="8"/>
      <c r="C47" s="8"/>
      <c r="D47" s="8"/>
      <c r="E47" s="8"/>
      <c r="F47" s="8"/>
      <c r="G47" s="8"/>
      <c r="H47" s="8"/>
      <c r="I47" s="8"/>
      <c r="J47" s="8"/>
      <c r="K47" s="8"/>
      <c r="L47" s="8"/>
      <c r="M47" s="8"/>
      <c r="N47" s="8"/>
      <c r="O47" s="8"/>
      <c r="P47" s="8"/>
      <c r="Q47" s="8"/>
    </row>
    <row r="48" spans="1:17" ht="16.5" customHeight="1">
      <c r="A48" s="8"/>
      <c r="B48" s="8"/>
      <c r="C48" s="8"/>
      <c r="D48" s="8"/>
      <c r="E48" s="8"/>
      <c r="F48" s="8"/>
      <c r="G48" s="8"/>
      <c r="H48" s="8"/>
      <c r="I48" s="8"/>
      <c r="J48" s="8"/>
      <c r="K48" s="8"/>
      <c r="L48" s="8"/>
      <c r="M48" s="8"/>
      <c r="N48" s="8"/>
      <c r="O48" s="8"/>
      <c r="P48" s="8"/>
      <c r="Q48" s="8"/>
    </row>
    <row r="49" spans="1:17" ht="16.5" customHeight="1">
      <c r="A49" s="8"/>
      <c r="B49" s="8"/>
      <c r="C49" s="8"/>
      <c r="D49" s="8"/>
      <c r="E49" s="8"/>
      <c r="F49" s="8"/>
      <c r="G49" s="8"/>
      <c r="H49" s="8"/>
      <c r="I49" s="8"/>
      <c r="J49" s="8"/>
      <c r="K49" s="8"/>
      <c r="L49" s="8"/>
      <c r="M49" s="8"/>
      <c r="N49" s="8"/>
      <c r="O49" s="8"/>
      <c r="P49" s="8"/>
      <c r="Q49" s="8"/>
    </row>
    <row r="50" spans="1:17" ht="16.5" customHeight="1">
      <c r="A50" s="8"/>
      <c r="B50" s="8"/>
      <c r="C50" s="8"/>
      <c r="D50" s="8"/>
      <c r="E50" s="8"/>
      <c r="F50" s="8"/>
      <c r="G50" s="8"/>
      <c r="H50" s="8"/>
      <c r="I50" s="8"/>
      <c r="J50" s="8"/>
      <c r="K50" s="8"/>
      <c r="L50" s="8"/>
      <c r="M50" s="8"/>
      <c r="N50" s="8"/>
      <c r="O50" s="8"/>
      <c r="P50" s="8"/>
      <c r="Q50" s="8"/>
    </row>
    <row r="51" spans="1:17" ht="16.5" customHeight="1">
      <c r="A51" s="8"/>
      <c r="B51" s="8"/>
      <c r="C51" s="8"/>
      <c r="D51" s="8"/>
      <c r="E51" s="8"/>
      <c r="F51" s="8"/>
      <c r="G51" s="8"/>
      <c r="H51" s="8"/>
      <c r="I51" s="8"/>
      <c r="J51" s="8"/>
      <c r="K51" s="8"/>
      <c r="L51" s="8"/>
      <c r="M51" s="8"/>
      <c r="N51" s="8"/>
      <c r="O51" s="8"/>
      <c r="P51" s="8"/>
      <c r="Q51" s="8"/>
    </row>
    <row r="52" spans="1:17" ht="16.5" customHeight="1">
      <c r="A52" s="8"/>
      <c r="B52" s="8"/>
      <c r="C52" s="8"/>
      <c r="D52" s="8"/>
      <c r="E52" s="8"/>
      <c r="F52" s="8"/>
      <c r="G52" s="8"/>
      <c r="H52" s="8"/>
      <c r="I52" s="8"/>
      <c r="J52" s="8"/>
      <c r="K52" s="8"/>
      <c r="L52" s="8"/>
      <c r="M52" s="8"/>
      <c r="N52" s="8"/>
      <c r="O52" s="8"/>
      <c r="P52" s="8"/>
      <c r="Q52" s="8"/>
    </row>
    <row r="53" spans="1:17" ht="16.5" customHeight="1">
      <c r="A53" s="8"/>
      <c r="B53" s="8"/>
      <c r="C53" s="8"/>
      <c r="D53" s="8"/>
      <c r="E53" s="8"/>
      <c r="F53" s="8"/>
      <c r="G53" s="8"/>
      <c r="H53" s="8"/>
      <c r="I53" s="8"/>
      <c r="J53" s="8"/>
      <c r="K53" s="8"/>
      <c r="L53" s="8"/>
      <c r="M53" s="8"/>
      <c r="N53" s="8"/>
      <c r="O53" s="8"/>
      <c r="P53" s="8"/>
      <c r="Q53" s="8"/>
    </row>
    <row r="54" spans="1:17" ht="16.5" customHeight="1">
      <c r="A54" s="8"/>
      <c r="B54" s="8"/>
      <c r="C54" s="8"/>
      <c r="D54" s="8"/>
      <c r="E54" s="8"/>
      <c r="F54" s="8"/>
      <c r="G54" s="8"/>
      <c r="H54" s="8"/>
      <c r="I54" s="8"/>
      <c r="J54" s="8"/>
      <c r="K54" s="8"/>
      <c r="L54" s="8"/>
      <c r="M54" s="8"/>
      <c r="N54" s="8"/>
      <c r="O54" s="8"/>
      <c r="P54" s="8"/>
      <c r="Q54" s="8"/>
    </row>
    <row r="55" spans="1:17" ht="16.5" customHeight="1">
      <c r="A55" s="8"/>
      <c r="B55" s="8"/>
      <c r="C55" s="8"/>
      <c r="D55" s="8"/>
      <c r="E55" s="8"/>
      <c r="F55" s="8"/>
      <c r="G55" s="8"/>
      <c r="H55" s="8"/>
      <c r="I55" s="8"/>
      <c r="J55" s="8"/>
      <c r="K55" s="8"/>
      <c r="L55" s="8"/>
      <c r="M55" s="8"/>
      <c r="N55" s="8"/>
      <c r="O55" s="8"/>
      <c r="P55" s="8"/>
      <c r="Q55" s="8"/>
    </row>
    <row r="56" spans="1:17" ht="16.5" customHeight="1">
      <c r="A56" s="8"/>
      <c r="B56" s="12"/>
      <c r="C56" s="13"/>
      <c r="D56" s="14"/>
      <c r="E56" s="14"/>
      <c r="F56" s="15" t="s">
        <v>64</v>
      </c>
      <c r="G56" s="16">
        <f>SUM(C43:H43)</f>
        <v>25</v>
      </c>
      <c r="H56" s="15" t="s">
        <v>65</v>
      </c>
      <c r="I56" s="8"/>
      <c r="J56" s="8"/>
      <c r="K56" s="8"/>
      <c r="L56" s="8"/>
      <c r="M56" s="8"/>
      <c r="N56" s="15" t="s">
        <v>64</v>
      </c>
      <c r="O56" s="16">
        <f>SUM(K43:P43)</f>
        <v>25</v>
      </c>
      <c r="P56" s="15" t="s">
        <v>65</v>
      </c>
      <c r="Q56" s="8"/>
    </row>
    <row r="57" spans="1:17" ht="16.5" customHeight="1">
      <c r="A57" s="8"/>
      <c r="B57" s="6"/>
      <c r="C57" s="6"/>
      <c r="D57" s="6"/>
      <c r="E57" s="6"/>
      <c r="F57" s="4"/>
      <c r="G57" s="6"/>
      <c r="H57" s="6"/>
      <c r="I57" s="4"/>
      <c r="J57" s="4"/>
      <c r="K57" s="4"/>
      <c r="L57" s="4"/>
      <c r="M57" s="4"/>
      <c r="N57" s="4"/>
      <c r="O57" s="18"/>
      <c r="P57" s="6"/>
      <c r="Q57" s="8"/>
    </row>
    <row r="58" spans="1:17" ht="16.5" customHeight="1">
      <c r="A58" s="8"/>
      <c r="B58" s="4"/>
      <c r="C58" s="4"/>
      <c r="D58" s="4"/>
      <c r="E58" s="4"/>
      <c r="F58" s="4"/>
      <c r="G58" s="6"/>
      <c r="H58" s="17"/>
      <c r="I58" s="4"/>
      <c r="J58" s="4"/>
      <c r="K58" s="4"/>
      <c r="L58" s="4"/>
      <c r="M58" s="4"/>
      <c r="N58" s="4"/>
      <c r="O58" s="6"/>
      <c r="P58" s="17"/>
      <c r="Q58" s="8"/>
    </row>
    <row r="59" spans="1:17" ht="16.5" customHeight="1">
      <c r="A59" s="8"/>
      <c r="B59" s="5" t="str">
        <f>'REKOD PRESTASI MURID'!K11</f>
        <v>OLAHRAGA 
ASAS</v>
      </c>
      <c r="C59" s="18"/>
      <c r="D59" s="18"/>
      <c r="E59" s="18"/>
      <c r="F59" s="18"/>
      <c r="G59" s="18"/>
      <c r="H59" s="7"/>
      <c r="I59" s="4"/>
      <c r="J59" s="5" t="str">
        <f>'REKOD PRESTASI MURID'!L11</f>
        <v>REKREASI DAN KESENGGANGAN </v>
      </c>
      <c r="K59" s="18"/>
      <c r="L59" s="18"/>
      <c r="M59" s="18"/>
      <c r="N59" s="18"/>
      <c r="O59" s="18"/>
      <c r="P59" s="7"/>
      <c r="Q59" s="8"/>
    </row>
    <row r="60" spans="1:17" ht="16.5" customHeight="1">
      <c r="A60" s="8"/>
      <c r="B60" s="9" t="s">
        <v>51</v>
      </c>
      <c r="C60" s="10" t="s">
        <v>57</v>
      </c>
      <c r="D60" s="10" t="s">
        <v>58</v>
      </c>
      <c r="E60" s="10" t="s">
        <v>59</v>
      </c>
      <c r="F60" s="10" t="s">
        <v>60</v>
      </c>
      <c r="G60" s="10" t="s">
        <v>61</v>
      </c>
      <c r="H60" s="10" t="s">
        <v>62</v>
      </c>
      <c r="I60" s="8"/>
      <c r="J60" s="9" t="s">
        <v>51</v>
      </c>
      <c r="K60" s="10" t="s">
        <v>57</v>
      </c>
      <c r="L60" s="10" t="s">
        <v>58</v>
      </c>
      <c r="M60" s="10" t="s">
        <v>59</v>
      </c>
      <c r="N60" s="10" t="s">
        <v>60</v>
      </c>
      <c r="O60" s="10" t="s">
        <v>61</v>
      </c>
      <c r="P60" s="10" t="s">
        <v>62</v>
      </c>
      <c r="Q60" s="8"/>
    </row>
    <row r="61" spans="1:17" ht="16.5" customHeight="1">
      <c r="A61" s="8"/>
      <c r="B61" s="11" t="s">
        <v>63</v>
      </c>
      <c r="C61" s="11">
        <f>COUNTIF('REKOD PRESTASI MURID'!$K$13:$K$66,1)</f>
        <v>4</v>
      </c>
      <c r="D61" s="11">
        <f>COUNTIF('REKOD PRESTASI MURID'!$K$13:$K$66,2)</f>
        <v>4</v>
      </c>
      <c r="E61" s="11">
        <f>COUNTIF('REKOD PRESTASI MURID'!$K$13:$K$66,3)</f>
        <v>4</v>
      </c>
      <c r="F61" s="11">
        <f>COUNTIF('REKOD PRESTASI MURID'!$K$13:$K$66,4)</f>
        <v>5</v>
      </c>
      <c r="G61" s="11">
        <f>COUNTIF('REKOD PRESTASI MURID'!$K$13:$K$66,5)</f>
        <v>4</v>
      </c>
      <c r="H61" s="11">
        <f>COUNTIF('REKOD PRESTASI MURID'!$K$13:$K$66,6)</f>
        <v>4</v>
      </c>
      <c r="I61" s="8"/>
      <c r="J61" s="11" t="s">
        <v>63</v>
      </c>
      <c r="K61" s="11">
        <f>COUNTIF('REKOD PRESTASI MURID'!$L$13:$L$66,1)</f>
        <v>4</v>
      </c>
      <c r="L61" s="11">
        <f>COUNTIF('REKOD PRESTASI MURID'!$L$13:$L$66,2)</f>
        <v>4</v>
      </c>
      <c r="M61" s="11">
        <f>COUNTIF('REKOD PRESTASI MURID'!$L$13:$L$66,3)</f>
        <v>4</v>
      </c>
      <c r="N61" s="11">
        <f>COUNTIF('REKOD PRESTASI MURID'!$L$13:$L$66,4)</f>
        <v>4</v>
      </c>
      <c r="O61" s="11">
        <f>COUNTIF('REKOD PRESTASI MURID'!$L$13:$L$66,5)</f>
        <v>4</v>
      </c>
      <c r="P61" s="11">
        <f>COUNTIF('REKOD PRESTASI MURID'!$L$13:$L$66,6)</f>
        <v>5</v>
      </c>
      <c r="Q61" s="8"/>
    </row>
    <row r="62" spans="1:17" ht="16.5" customHeight="1">
      <c r="A62" s="8"/>
      <c r="B62" s="19"/>
      <c r="C62" s="19"/>
      <c r="D62" s="19"/>
      <c r="E62" s="19"/>
      <c r="F62" s="19"/>
      <c r="G62" s="19"/>
      <c r="H62" s="19"/>
      <c r="I62" s="8"/>
      <c r="J62" s="19"/>
      <c r="K62" s="19"/>
      <c r="L62" s="19"/>
      <c r="M62" s="19"/>
      <c r="N62" s="19"/>
      <c r="O62" s="19"/>
      <c r="P62" s="19"/>
      <c r="Q62" s="8"/>
    </row>
    <row r="63" spans="1:17" ht="16.5" customHeight="1">
      <c r="A63" s="8"/>
      <c r="B63" s="19"/>
      <c r="C63" s="19"/>
      <c r="D63" s="19"/>
      <c r="E63" s="19"/>
      <c r="F63" s="19"/>
      <c r="G63" s="19"/>
      <c r="H63" s="19"/>
      <c r="I63" s="8"/>
      <c r="J63" s="19"/>
      <c r="K63" s="19"/>
      <c r="L63" s="19"/>
      <c r="M63" s="19"/>
      <c r="N63" s="19"/>
      <c r="O63" s="19"/>
      <c r="P63" s="19"/>
      <c r="Q63" s="8"/>
    </row>
    <row r="64" spans="1:17" ht="16.5" customHeight="1">
      <c r="A64" s="8"/>
      <c r="B64" s="19"/>
      <c r="C64" s="19"/>
      <c r="D64" s="19"/>
      <c r="E64" s="19"/>
      <c r="F64" s="19"/>
      <c r="G64" s="19"/>
      <c r="H64" s="19"/>
      <c r="I64" s="8"/>
      <c r="J64" s="19"/>
      <c r="K64" s="19"/>
      <c r="L64" s="19"/>
      <c r="M64" s="19"/>
      <c r="N64" s="19"/>
      <c r="O64" s="19"/>
      <c r="P64" s="19"/>
      <c r="Q64" s="8"/>
    </row>
    <row r="65" spans="1:17" ht="16.5" customHeight="1">
      <c r="A65" s="8"/>
      <c r="B65" s="19"/>
      <c r="C65" s="19"/>
      <c r="D65" s="19"/>
      <c r="E65" s="19"/>
      <c r="F65" s="19"/>
      <c r="G65" s="19"/>
      <c r="H65" s="19"/>
      <c r="I65" s="8"/>
      <c r="J65" s="19"/>
      <c r="K65" s="19"/>
      <c r="L65" s="19"/>
      <c r="M65" s="19"/>
      <c r="N65" s="19"/>
      <c r="O65" s="19"/>
      <c r="P65" s="19"/>
      <c r="Q65" s="8"/>
    </row>
    <row r="66" spans="1:17" ht="16.5" customHeight="1">
      <c r="A66" s="8"/>
      <c r="B66" s="19"/>
      <c r="C66" s="19"/>
      <c r="D66" s="19"/>
      <c r="E66" s="19"/>
      <c r="F66" s="19"/>
      <c r="G66" s="19"/>
      <c r="H66" s="19"/>
      <c r="I66" s="8"/>
      <c r="J66" s="19"/>
      <c r="K66" s="19"/>
      <c r="L66" s="19"/>
      <c r="M66" s="19"/>
      <c r="N66" s="19"/>
      <c r="O66" s="19"/>
      <c r="P66" s="19"/>
      <c r="Q66" s="8"/>
    </row>
    <row r="67" spans="1:17" ht="16.5" customHeight="1">
      <c r="A67" s="8"/>
      <c r="B67" s="19"/>
      <c r="C67" s="19"/>
      <c r="D67" s="19"/>
      <c r="E67" s="19"/>
      <c r="F67" s="19"/>
      <c r="G67" s="19"/>
      <c r="H67" s="19"/>
      <c r="I67" s="8"/>
      <c r="J67" s="19"/>
      <c r="K67" s="19"/>
      <c r="L67" s="19"/>
      <c r="M67" s="19"/>
      <c r="N67" s="19"/>
      <c r="O67" s="19"/>
      <c r="P67" s="19"/>
      <c r="Q67" s="8"/>
    </row>
    <row r="68" spans="1:17" ht="16.5" customHeight="1">
      <c r="A68" s="8"/>
      <c r="B68" s="19"/>
      <c r="C68" s="19"/>
      <c r="D68" s="19"/>
      <c r="E68" s="19"/>
      <c r="F68" s="19"/>
      <c r="G68" s="19"/>
      <c r="H68" s="19"/>
      <c r="I68" s="8"/>
      <c r="J68" s="19"/>
      <c r="K68" s="19"/>
      <c r="L68" s="19"/>
      <c r="M68" s="19"/>
      <c r="N68" s="19"/>
      <c r="O68" s="19"/>
      <c r="P68" s="19"/>
      <c r="Q68" s="8"/>
    </row>
    <row r="69" spans="1:17" ht="16.5" customHeight="1">
      <c r="A69" s="8"/>
      <c r="B69" s="19"/>
      <c r="C69" s="19"/>
      <c r="D69" s="19"/>
      <c r="E69" s="19"/>
      <c r="F69" s="19"/>
      <c r="G69" s="19"/>
      <c r="H69" s="19"/>
      <c r="I69" s="8"/>
      <c r="J69" s="19"/>
      <c r="K69" s="19"/>
      <c r="L69" s="19"/>
      <c r="M69" s="19"/>
      <c r="N69" s="19"/>
      <c r="O69" s="19"/>
      <c r="P69" s="19"/>
      <c r="Q69" s="8"/>
    </row>
    <row r="70" spans="1:17" ht="16.5" customHeight="1">
      <c r="A70" s="8"/>
      <c r="B70" s="19"/>
      <c r="C70" s="19"/>
      <c r="D70" s="19"/>
      <c r="E70" s="19"/>
      <c r="F70" s="19"/>
      <c r="G70" s="19"/>
      <c r="H70" s="19"/>
      <c r="I70" s="8"/>
      <c r="J70" s="19"/>
      <c r="K70" s="19"/>
      <c r="L70" s="19"/>
      <c r="M70" s="19"/>
      <c r="N70" s="19"/>
      <c r="O70" s="19"/>
      <c r="P70" s="19"/>
      <c r="Q70" s="8"/>
    </row>
    <row r="71" spans="1:17" ht="16.5" customHeight="1">
      <c r="A71" s="8"/>
      <c r="B71" s="19"/>
      <c r="C71" s="19"/>
      <c r="D71" s="19"/>
      <c r="E71" s="19"/>
      <c r="F71" s="19"/>
      <c r="G71" s="19"/>
      <c r="H71" s="19"/>
      <c r="I71" s="8"/>
      <c r="J71" s="19"/>
      <c r="K71" s="19"/>
      <c r="L71" s="19"/>
      <c r="M71" s="19"/>
      <c r="N71" s="19"/>
      <c r="O71" s="19"/>
      <c r="P71" s="19"/>
      <c r="Q71" s="8"/>
    </row>
    <row r="72" spans="1:17" ht="16.5" customHeight="1">
      <c r="A72" s="8"/>
      <c r="B72" s="19"/>
      <c r="C72" s="19"/>
      <c r="D72" s="19"/>
      <c r="E72" s="19"/>
      <c r="F72" s="19"/>
      <c r="G72" s="19"/>
      <c r="H72" s="19"/>
      <c r="I72" s="8"/>
      <c r="J72" s="19"/>
      <c r="K72" s="19"/>
      <c r="L72" s="19"/>
      <c r="M72" s="19"/>
      <c r="N72" s="19"/>
      <c r="O72" s="19"/>
      <c r="P72" s="19"/>
      <c r="Q72" s="8"/>
    </row>
    <row r="73" spans="1:17" ht="16.5" customHeight="1">
      <c r="A73" s="8"/>
      <c r="B73" s="19"/>
      <c r="C73" s="19"/>
      <c r="D73" s="19"/>
      <c r="E73" s="19"/>
      <c r="F73" s="19"/>
      <c r="G73" s="19"/>
      <c r="H73" s="19"/>
      <c r="I73" s="8"/>
      <c r="J73" s="19"/>
      <c r="K73" s="19"/>
      <c r="L73" s="19"/>
      <c r="M73" s="19"/>
      <c r="N73" s="19"/>
      <c r="O73" s="19"/>
      <c r="P73" s="19"/>
      <c r="Q73" s="8"/>
    </row>
    <row r="74" spans="1:17" ht="16.5" customHeight="1">
      <c r="A74" s="8"/>
      <c r="B74" s="19"/>
      <c r="C74" s="19"/>
      <c r="D74" s="19"/>
      <c r="E74" s="19"/>
      <c r="F74" s="15" t="s">
        <v>64</v>
      </c>
      <c r="G74" s="16">
        <f>SUM(C61:H61)</f>
        <v>25</v>
      </c>
      <c r="H74" s="15" t="s">
        <v>65</v>
      </c>
      <c r="I74" s="14"/>
      <c r="J74" s="19"/>
      <c r="K74" s="19"/>
      <c r="L74" s="19"/>
      <c r="M74" s="19"/>
      <c r="N74" s="15" t="s">
        <v>64</v>
      </c>
      <c r="O74" s="16">
        <f>SUM(K61:P61)</f>
        <v>25</v>
      </c>
      <c r="P74" s="15" t="s">
        <v>65</v>
      </c>
      <c r="Q74" s="8"/>
    </row>
    <row r="75" spans="1:17" ht="16.5" customHeight="1">
      <c r="A75" s="8"/>
      <c r="B75" s="8"/>
      <c r="C75" s="8"/>
      <c r="D75" s="8"/>
      <c r="E75" s="8"/>
      <c r="F75" s="8"/>
      <c r="G75" s="14"/>
      <c r="H75" s="20"/>
      <c r="I75" s="14"/>
      <c r="J75" s="8"/>
      <c r="K75" s="8"/>
      <c r="L75" s="8"/>
      <c r="M75" s="8"/>
      <c r="N75" s="8"/>
      <c r="O75" s="14"/>
      <c r="P75" s="20"/>
      <c r="Q75" s="8"/>
    </row>
    <row r="76" spans="1:17" ht="16.5" customHeight="1">
      <c r="A76" s="8"/>
      <c r="B76" s="5" t="str">
        <f>'REKOD PRESTASI MURID'!M11</f>
        <v>KOMPONEN KECERGASAN </v>
      </c>
      <c r="C76" s="6"/>
      <c r="D76" s="6"/>
      <c r="E76" s="6"/>
      <c r="F76" s="6"/>
      <c r="G76" s="6"/>
      <c r="H76" s="7"/>
      <c r="I76" s="4"/>
      <c r="J76" s="5" t="str">
        <f>'REKOD PRESTASI MURID'!N10</f>
        <v>TAHAP PENGUASAAN KESELURUHAN</v>
      </c>
      <c r="K76" s="6"/>
      <c r="L76" s="6"/>
      <c r="M76" s="6"/>
      <c r="N76" s="6"/>
      <c r="O76" s="6"/>
      <c r="P76" s="7"/>
      <c r="Q76" s="8"/>
    </row>
    <row r="77" spans="1:17" ht="16.5" customHeight="1">
      <c r="A77" s="8"/>
      <c r="B77" s="9" t="s">
        <v>51</v>
      </c>
      <c r="C77" s="10" t="s">
        <v>57</v>
      </c>
      <c r="D77" s="10" t="s">
        <v>58</v>
      </c>
      <c r="E77" s="10" t="s">
        <v>59</v>
      </c>
      <c r="F77" s="10" t="s">
        <v>60</v>
      </c>
      <c r="G77" s="10" t="s">
        <v>61</v>
      </c>
      <c r="H77" s="10" t="s">
        <v>62</v>
      </c>
      <c r="I77" s="8"/>
      <c r="J77" s="9" t="s">
        <v>51</v>
      </c>
      <c r="K77" s="10" t="s">
        <v>57</v>
      </c>
      <c r="L77" s="10" t="s">
        <v>58</v>
      </c>
      <c r="M77" s="10" t="s">
        <v>59</v>
      </c>
      <c r="N77" s="10" t="s">
        <v>60</v>
      </c>
      <c r="O77" s="10" t="s">
        <v>61</v>
      </c>
      <c r="P77" s="10" t="s">
        <v>62</v>
      </c>
      <c r="Q77" s="8"/>
    </row>
    <row r="78" spans="1:17" ht="16.5" customHeight="1">
      <c r="A78" s="8"/>
      <c r="B78" s="11" t="s">
        <v>63</v>
      </c>
      <c r="C78" s="11">
        <f>COUNTIF('REKOD PRESTASI MURID'!$M$13:$M$66,1)</f>
        <v>4</v>
      </c>
      <c r="D78" s="11">
        <f>COUNTIF('REKOD PRESTASI MURID'!$M$13:$M$66,2)</f>
        <v>4</v>
      </c>
      <c r="E78" s="11">
        <f>COUNTIF('REKOD PRESTASI MURID'!$M$13:$M$66,3)</f>
        <v>4</v>
      </c>
      <c r="F78" s="11">
        <f>COUNTIF('REKOD PRESTASI MURID'!$M$13:$M$66,4)</f>
        <v>4</v>
      </c>
      <c r="G78" s="11">
        <f>COUNTIF('REKOD PRESTASI MURID'!$M$13:$M$66,5)</f>
        <v>5</v>
      </c>
      <c r="H78" s="11">
        <f>COUNTIF('REKOD PRESTASI MURID'!$M$13:$M$66,6)</f>
        <v>4</v>
      </c>
      <c r="I78" s="8"/>
      <c r="J78" s="11" t="s">
        <v>63</v>
      </c>
      <c r="K78" s="11">
        <f>COUNTIF('REKOD PRESTASI MURID'!$N$13:$N$66,1)</f>
        <v>4</v>
      </c>
      <c r="L78" s="11">
        <f>COUNTIF('REKOD PRESTASI MURID'!$N$13:$N$66,2)</f>
        <v>4</v>
      </c>
      <c r="M78" s="11">
        <f>COUNTIF('REKOD PRESTASI MURID'!$N$13:$N$66,3)</f>
        <v>4</v>
      </c>
      <c r="N78" s="11">
        <f>COUNTIF('REKOD PRESTASI MURID'!$N$13:$N$66,4)</f>
        <v>4</v>
      </c>
      <c r="O78" s="11">
        <f>COUNTIF('REKOD PRESTASI MURID'!$N$13:$N$66,5)</f>
        <v>5</v>
      </c>
      <c r="P78" s="11">
        <f>COUNTIF('REKOD PRESTASI MURID'!$N$13:$N$66,6)</f>
        <v>4</v>
      </c>
      <c r="Q78" s="8"/>
    </row>
    <row r="79" spans="1:17" ht="16.5" customHeight="1">
      <c r="A79" s="8"/>
      <c r="B79" s="8"/>
      <c r="C79" s="8"/>
      <c r="D79" s="8"/>
      <c r="E79" s="8"/>
      <c r="F79" s="8"/>
      <c r="G79" s="8"/>
      <c r="H79" s="8"/>
      <c r="I79" s="8"/>
      <c r="J79" s="8"/>
      <c r="K79" s="8"/>
      <c r="L79" s="8"/>
      <c r="M79" s="8"/>
      <c r="N79" s="8"/>
      <c r="O79" s="8"/>
      <c r="P79" s="8"/>
      <c r="Q79" s="8"/>
    </row>
    <row r="80" spans="1:17" ht="16.5" customHeight="1">
      <c r="A80" s="8"/>
      <c r="B80" s="8"/>
      <c r="C80" s="8"/>
      <c r="D80" s="8"/>
      <c r="E80" s="4"/>
      <c r="F80" s="4"/>
      <c r="G80" s="4"/>
      <c r="H80" s="4"/>
      <c r="I80" s="4"/>
      <c r="J80" s="4"/>
      <c r="K80" s="4"/>
      <c r="L80" s="4"/>
      <c r="M80" s="4"/>
      <c r="N80" s="4"/>
      <c r="O80" s="4"/>
      <c r="P80" s="4"/>
      <c r="Q80" s="4"/>
    </row>
    <row r="81" spans="1:17" ht="16.5" customHeight="1">
      <c r="A81" s="8"/>
      <c r="B81" s="8"/>
      <c r="C81" s="8"/>
      <c r="D81" s="8"/>
      <c r="E81" s="4"/>
      <c r="F81" s="4"/>
      <c r="G81" s="4"/>
      <c r="H81" s="4"/>
      <c r="I81" s="4"/>
      <c r="J81" s="4"/>
      <c r="K81" s="4"/>
      <c r="L81" s="4"/>
      <c r="M81" s="4"/>
      <c r="N81" s="4"/>
      <c r="O81" s="4"/>
      <c r="P81" s="4"/>
      <c r="Q81" s="4"/>
    </row>
    <row r="82" spans="1:17" ht="16.5" customHeight="1">
      <c r="A82" s="8"/>
      <c r="B82" s="8"/>
      <c r="C82" s="8"/>
      <c r="D82" s="8"/>
      <c r="E82" s="4"/>
      <c r="F82" s="4"/>
      <c r="G82" s="4"/>
      <c r="H82" s="4"/>
      <c r="I82" s="4"/>
      <c r="J82" s="4"/>
      <c r="K82" s="4"/>
      <c r="L82" s="4"/>
      <c r="M82" s="4"/>
      <c r="N82" s="4"/>
      <c r="O82" s="4"/>
      <c r="P82" s="4"/>
      <c r="Q82" s="4"/>
    </row>
    <row r="83" spans="1:17" ht="16.5" customHeight="1">
      <c r="A83" s="8"/>
      <c r="B83" s="8"/>
      <c r="C83" s="8"/>
      <c r="D83" s="8"/>
      <c r="E83" s="4"/>
      <c r="F83" s="4"/>
      <c r="G83" s="4"/>
      <c r="H83" s="4"/>
      <c r="I83" s="4"/>
      <c r="J83" s="4"/>
      <c r="K83" s="4"/>
      <c r="L83" s="4"/>
      <c r="M83" s="4"/>
      <c r="N83" s="4"/>
      <c r="O83" s="4"/>
      <c r="P83" s="4"/>
      <c r="Q83" s="4"/>
    </row>
    <row r="84" spans="1:17" ht="16.5" customHeight="1">
      <c r="A84" s="8"/>
      <c r="B84" s="8"/>
      <c r="C84" s="8"/>
      <c r="D84" s="8"/>
      <c r="E84" s="4"/>
      <c r="F84" s="4"/>
      <c r="G84" s="4"/>
      <c r="H84" s="4"/>
      <c r="I84" s="4"/>
      <c r="J84" s="4"/>
      <c r="K84" s="4"/>
      <c r="L84" s="4"/>
      <c r="M84" s="4"/>
      <c r="N84" s="4"/>
      <c r="O84" s="4"/>
      <c r="P84" s="4"/>
      <c r="Q84" s="4"/>
    </row>
    <row r="85" spans="1:17" ht="16.5" customHeight="1">
      <c r="A85" s="8"/>
      <c r="B85" s="8"/>
      <c r="C85" s="8"/>
      <c r="D85" s="8"/>
      <c r="E85" s="4"/>
      <c r="F85" s="4"/>
      <c r="G85" s="4"/>
      <c r="H85" s="4"/>
      <c r="I85" s="4"/>
      <c r="J85" s="4"/>
      <c r="K85" s="4"/>
      <c r="L85" s="4"/>
      <c r="M85" s="4"/>
      <c r="N85" s="4"/>
      <c r="O85" s="4"/>
      <c r="P85" s="4"/>
      <c r="Q85" s="4"/>
    </row>
    <row r="86" spans="1:17" ht="16.5" customHeight="1">
      <c r="A86" s="8"/>
      <c r="B86" s="8"/>
      <c r="C86" s="8"/>
      <c r="D86" s="8"/>
      <c r="E86" s="4"/>
      <c r="F86" s="4"/>
      <c r="G86" s="4"/>
      <c r="H86" s="4"/>
      <c r="I86" s="4"/>
      <c r="J86" s="4"/>
      <c r="K86" s="4"/>
      <c r="L86" s="4"/>
      <c r="M86" s="4"/>
      <c r="N86" s="4"/>
      <c r="O86" s="4"/>
      <c r="P86" s="4"/>
      <c r="Q86" s="4"/>
    </row>
    <row r="87" spans="1:17" ht="16.5" customHeight="1">
      <c r="A87" s="8"/>
      <c r="B87" s="8"/>
      <c r="C87" s="8"/>
      <c r="D87" s="8"/>
      <c r="E87" s="4"/>
      <c r="F87" s="4"/>
      <c r="G87" s="4"/>
      <c r="H87" s="4"/>
      <c r="I87" s="4"/>
      <c r="J87" s="4"/>
      <c r="K87" s="4"/>
      <c r="L87" s="4"/>
      <c r="M87" s="4"/>
      <c r="N87" s="4"/>
      <c r="O87" s="4"/>
      <c r="P87" s="4"/>
      <c r="Q87" s="4"/>
    </row>
    <row r="88" spans="1:17" ht="16.5" customHeight="1">
      <c r="A88" s="8"/>
      <c r="B88" s="8"/>
      <c r="C88" s="8"/>
      <c r="D88" s="8"/>
      <c r="E88" s="4"/>
      <c r="F88" s="4"/>
      <c r="G88" s="4"/>
      <c r="H88" s="4"/>
      <c r="I88" s="4"/>
      <c r="J88" s="4"/>
      <c r="K88" s="4"/>
      <c r="L88" s="4"/>
      <c r="M88" s="4"/>
      <c r="N88" s="4"/>
      <c r="O88" s="4"/>
      <c r="P88" s="4"/>
      <c r="Q88" s="4"/>
    </row>
    <row r="89" spans="1:17" ht="16.5" customHeight="1">
      <c r="A89" s="8"/>
      <c r="B89" s="8"/>
      <c r="C89" s="8"/>
      <c r="D89" s="8"/>
      <c r="E89" s="8"/>
      <c r="F89" s="8"/>
      <c r="G89" s="8"/>
      <c r="H89" s="8"/>
      <c r="I89" s="8"/>
      <c r="J89" s="8"/>
      <c r="K89" s="8"/>
      <c r="L89" s="8"/>
      <c r="M89" s="8"/>
      <c r="N89" s="8"/>
      <c r="O89" s="8"/>
      <c r="P89" s="8"/>
      <c r="Q89" s="8"/>
    </row>
    <row r="90" spans="1:17" ht="16.5" customHeight="1">
      <c r="A90" s="8"/>
      <c r="B90" s="8"/>
      <c r="C90" s="8"/>
      <c r="D90" s="8"/>
      <c r="E90" s="8"/>
      <c r="F90" s="8"/>
      <c r="G90" s="8"/>
      <c r="H90" s="8"/>
      <c r="I90" s="8"/>
      <c r="J90" s="8"/>
      <c r="K90" s="8"/>
      <c r="L90" s="8"/>
      <c r="M90" s="8"/>
      <c r="N90" s="8"/>
      <c r="O90" s="8"/>
      <c r="P90" s="8"/>
      <c r="Q90" s="8"/>
    </row>
    <row r="91" spans="1:17" ht="16.5" customHeight="1">
      <c r="A91" s="8"/>
      <c r="B91" s="12"/>
      <c r="C91" s="13"/>
      <c r="D91" s="14"/>
      <c r="E91" s="14"/>
      <c r="F91" s="15" t="s">
        <v>64</v>
      </c>
      <c r="G91" s="16">
        <f>SUM(C78:H78)</f>
        <v>25</v>
      </c>
      <c r="H91" s="15" t="s">
        <v>65</v>
      </c>
      <c r="I91" s="8"/>
      <c r="J91" s="8"/>
      <c r="K91" s="8"/>
      <c r="L91" s="8"/>
      <c r="M91" s="8"/>
      <c r="N91" s="15" t="s">
        <v>64</v>
      </c>
      <c r="O91" s="16">
        <f>SUM(K78:P78)</f>
        <v>25</v>
      </c>
      <c r="P91" s="15" t="s">
        <v>65</v>
      </c>
      <c r="Q91" s="8"/>
    </row>
    <row r="92" spans="1:17" ht="16.5" customHeight="1">
      <c r="A92" s="8"/>
      <c r="B92" s="6"/>
      <c r="C92" s="6"/>
      <c r="D92" s="6"/>
      <c r="E92" s="6"/>
      <c r="F92" s="4"/>
      <c r="G92" s="6"/>
      <c r="H92" s="6"/>
      <c r="I92" s="4"/>
      <c r="J92" s="4"/>
      <c r="K92" s="4"/>
      <c r="L92" s="4"/>
      <c r="M92" s="4"/>
      <c r="N92" s="4"/>
      <c r="O92" s="18"/>
      <c r="P92" s="6"/>
      <c r="Q92" s="8"/>
    </row>
    <row r="93" spans="1:17" ht="16.5">
      <c r="A93" s="8"/>
      <c r="B93" s="4"/>
      <c r="C93" s="4"/>
      <c r="D93" s="4"/>
      <c r="E93" s="4"/>
      <c r="F93" s="4"/>
      <c r="G93" s="6"/>
      <c r="H93" s="17"/>
      <c r="I93" s="4"/>
      <c r="J93" s="4"/>
      <c r="K93" s="4"/>
      <c r="L93" s="4"/>
      <c r="M93" s="4"/>
      <c r="N93" s="4"/>
      <c r="O93" s="6"/>
      <c r="P93" s="17"/>
      <c r="Q93" s="8"/>
    </row>
    <row r="94" spans="1:17" ht="18.75">
      <c r="A94" s="8"/>
      <c r="B94" s="5" t="str">
        <f>'REKOD PRESTASI MURID'!O12</f>
        <v>
S.K. 1.1 
KESIHATAN DIRI DAN REPRODUKTIF</v>
      </c>
      <c r="C94" s="18"/>
      <c r="D94" s="18"/>
      <c r="E94" s="18"/>
      <c r="F94" s="18"/>
      <c r="G94" s="18"/>
      <c r="H94" s="7"/>
      <c r="I94" s="4"/>
      <c r="J94" s="5" t="str">
        <f>'REKOD PRESTASI MURID'!P12</f>
        <v>
S.K. 1.2   
KESIHATAN DIRI DAN REPRODUKTIF</v>
      </c>
      <c r="K94" s="5"/>
      <c r="L94" s="5"/>
      <c r="M94" s="5"/>
      <c r="N94" s="5"/>
      <c r="O94" s="5"/>
      <c r="P94" s="5"/>
      <c r="Q94" s="8"/>
    </row>
    <row r="95" spans="1:17" ht="16.5">
      <c r="A95" s="8"/>
      <c r="B95" s="9" t="s">
        <v>51</v>
      </c>
      <c r="C95" s="10" t="s">
        <v>57</v>
      </c>
      <c r="D95" s="10" t="s">
        <v>58</v>
      </c>
      <c r="E95" s="10" t="s">
        <v>59</v>
      </c>
      <c r="F95" s="10" t="s">
        <v>60</v>
      </c>
      <c r="G95" s="10" t="s">
        <v>61</v>
      </c>
      <c r="H95" s="10" t="s">
        <v>62</v>
      </c>
      <c r="I95" s="8"/>
      <c r="J95" s="9" t="s">
        <v>51</v>
      </c>
      <c r="K95" s="10" t="s">
        <v>57</v>
      </c>
      <c r="L95" s="10" t="s">
        <v>58</v>
      </c>
      <c r="M95" s="10" t="s">
        <v>59</v>
      </c>
      <c r="N95" s="10" t="s">
        <v>60</v>
      </c>
      <c r="O95" s="10" t="s">
        <v>61</v>
      </c>
      <c r="P95" s="10" t="s">
        <v>62</v>
      </c>
      <c r="Q95" s="8"/>
    </row>
    <row r="96" spans="1:17" ht="16.5">
      <c r="A96" s="8"/>
      <c r="B96" s="11" t="s">
        <v>63</v>
      </c>
      <c r="C96" s="11">
        <f>COUNTIF('REKOD PRESTASI MURID'!$O$13:$O$66,1)</f>
        <v>4</v>
      </c>
      <c r="D96" s="11">
        <f>COUNTIF('REKOD PRESTASI MURID'!$O$13:$O$66,2)</f>
        <v>4</v>
      </c>
      <c r="E96" s="11">
        <f>COUNTIF('REKOD PRESTASI MURID'!$O$13:$O$66,3)</f>
        <v>4</v>
      </c>
      <c r="F96" s="11">
        <f>COUNTIF('REKOD PRESTASI MURID'!$O$13:$O$66,4)</f>
        <v>5</v>
      </c>
      <c r="G96" s="11">
        <f>COUNTIF('REKOD PRESTASI MURID'!$O$13:$O$66,5)</f>
        <v>4</v>
      </c>
      <c r="H96" s="11">
        <f>COUNTIF('REKOD PRESTASI MURID'!$O$13:$O$66,6)</f>
        <v>4</v>
      </c>
      <c r="I96" s="8"/>
      <c r="J96" s="11" t="s">
        <v>63</v>
      </c>
      <c r="K96" s="11">
        <f>COUNTIF('REKOD PRESTASI MURID'!$P$13:$P$66,1)</f>
        <v>4</v>
      </c>
      <c r="L96" s="11">
        <f>COUNTIF('REKOD PRESTASI MURID'!$P$13:$P$66,2)</f>
        <v>4</v>
      </c>
      <c r="M96" s="11">
        <f>COUNTIF('REKOD PRESTASI MURID'!$P$13:$P$66,3)</f>
        <v>4</v>
      </c>
      <c r="N96" s="11">
        <f>COUNTIF('REKOD PRESTASI MURID'!$P$13:$P$66,4)</f>
        <v>5</v>
      </c>
      <c r="O96" s="11">
        <f>COUNTIF('REKOD PRESTASI MURID'!$P$13:$P$66,5)</f>
        <v>4</v>
      </c>
      <c r="P96" s="11">
        <f>COUNTIF('REKOD PRESTASI MURID'!$P$13:$P$66,6)</f>
        <v>4</v>
      </c>
      <c r="Q96" s="8"/>
    </row>
    <row r="97" spans="1:17" ht="16.5">
      <c r="A97" s="8"/>
      <c r="B97" s="19"/>
      <c r="C97" s="19"/>
      <c r="D97" s="19"/>
      <c r="E97" s="19"/>
      <c r="F97" s="19"/>
      <c r="G97" s="19"/>
      <c r="H97" s="19"/>
      <c r="I97" s="8"/>
      <c r="J97" s="19"/>
      <c r="K97" s="19"/>
      <c r="L97" s="19"/>
      <c r="M97" s="19"/>
      <c r="N97" s="19"/>
      <c r="O97" s="19"/>
      <c r="P97" s="19"/>
      <c r="Q97" s="8"/>
    </row>
    <row r="98" spans="1:17" ht="16.5">
      <c r="A98" s="8"/>
      <c r="B98" s="19"/>
      <c r="C98" s="19"/>
      <c r="D98" s="19"/>
      <c r="E98" s="19"/>
      <c r="F98" s="19"/>
      <c r="G98" s="19"/>
      <c r="H98" s="19"/>
      <c r="I98" s="8"/>
      <c r="J98" s="19"/>
      <c r="K98" s="19"/>
      <c r="L98" s="19"/>
      <c r="M98" s="19"/>
      <c r="N98" s="23"/>
      <c r="O98" s="23"/>
      <c r="P98" s="23"/>
      <c r="Q98" s="8"/>
    </row>
    <row r="99" spans="1:17" ht="16.5">
      <c r="A99" s="8"/>
      <c r="B99" s="19"/>
      <c r="C99" s="19"/>
      <c r="D99" s="19"/>
      <c r="E99" s="19"/>
      <c r="F99" s="19"/>
      <c r="G99" s="19"/>
      <c r="H99" s="19"/>
      <c r="I99" s="8"/>
      <c r="J99" s="19"/>
      <c r="K99" s="19"/>
      <c r="L99" s="19"/>
      <c r="M99" s="19"/>
      <c r="N99" s="23"/>
      <c r="O99" s="23"/>
      <c r="P99" s="23"/>
      <c r="Q99" s="8"/>
    </row>
    <row r="100" spans="1:17" ht="16.5">
      <c r="A100" s="8"/>
      <c r="B100" s="19"/>
      <c r="C100" s="19"/>
      <c r="D100" s="19"/>
      <c r="E100" s="19"/>
      <c r="F100" s="19"/>
      <c r="G100" s="19"/>
      <c r="H100" s="19"/>
      <c r="I100" s="8"/>
      <c r="J100" s="19"/>
      <c r="K100" s="19"/>
      <c r="L100" s="19"/>
      <c r="M100" s="19"/>
      <c r="N100" s="23"/>
      <c r="O100" s="23"/>
      <c r="P100" s="23"/>
      <c r="Q100" s="8"/>
    </row>
    <row r="101" spans="1:17" ht="16.5">
      <c r="A101" s="8"/>
      <c r="B101" s="19"/>
      <c r="C101" s="19"/>
      <c r="D101" s="19"/>
      <c r="E101" s="19"/>
      <c r="F101" s="19"/>
      <c r="G101" s="19"/>
      <c r="H101" s="19"/>
      <c r="I101" s="8"/>
      <c r="J101" s="19"/>
      <c r="K101" s="19"/>
      <c r="L101" s="19"/>
      <c r="M101" s="19"/>
      <c r="N101" s="23"/>
      <c r="O101" s="23"/>
      <c r="P101" s="23"/>
      <c r="Q101" s="8"/>
    </row>
    <row r="102" spans="1:17" ht="16.5">
      <c r="A102" s="8"/>
      <c r="B102" s="19"/>
      <c r="C102" s="19"/>
      <c r="D102" s="19"/>
      <c r="E102" s="19"/>
      <c r="F102" s="19"/>
      <c r="G102" s="19"/>
      <c r="H102" s="19"/>
      <c r="I102" s="8"/>
      <c r="J102" s="19"/>
      <c r="K102" s="19"/>
      <c r="L102" s="19"/>
      <c r="M102" s="19"/>
      <c r="N102" s="23"/>
      <c r="O102" s="23"/>
      <c r="P102" s="23"/>
      <c r="Q102" s="8"/>
    </row>
    <row r="103" spans="1:17" ht="16.5">
      <c r="A103" s="8"/>
      <c r="B103" s="19"/>
      <c r="C103" s="19"/>
      <c r="D103" s="19"/>
      <c r="E103" s="19"/>
      <c r="F103" s="19"/>
      <c r="G103" s="19"/>
      <c r="H103" s="19"/>
      <c r="I103" s="8"/>
      <c r="J103" s="19"/>
      <c r="K103" s="19"/>
      <c r="L103" s="19"/>
      <c r="M103" s="19"/>
      <c r="N103" s="23"/>
      <c r="O103" s="23"/>
      <c r="P103" s="23"/>
      <c r="Q103" s="8"/>
    </row>
    <row r="104" spans="1:17" ht="16.5">
      <c r="A104" s="8"/>
      <c r="B104" s="19"/>
      <c r="C104" s="19"/>
      <c r="D104" s="19"/>
      <c r="E104" s="19"/>
      <c r="F104" s="19"/>
      <c r="G104" s="19"/>
      <c r="H104" s="19"/>
      <c r="I104" s="8"/>
      <c r="J104" s="19"/>
      <c r="K104" s="19"/>
      <c r="L104" s="19"/>
      <c r="M104" s="19"/>
      <c r="N104" s="23"/>
      <c r="O104" s="23"/>
      <c r="P104" s="23"/>
      <c r="Q104" s="8"/>
    </row>
    <row r="105" spans="1:17" ht="16.5">
      <c r="A105" s="8"/>
      <c r="B105" s="19"/>
      <c r="C105" s="19"/>
      <c r="D105" s="19"/>
      <c r="E105" s="19"/>
      <c r="F105" s="19"/>
      <c r="G105" s="19"/>
      <c r="H105" s="19"/>
      <c r="I105" s="8"/>
      <c r="J105" s="19"/>
      <c r="K105" s="19"/>
      <c r="L105" s="19"/>
      <c r="M105" s="19"/>
      <c r="N105" s="23"/>
      <c r="O105" s="23"/>
      <c r="P105" s="23"/>
      <c r="Q105" s="8"/>
    </row>
    <row r="106" spans="1:17" ht="16.5">
      <c r="A106" s="8"/>
      <c r="B106" s="19"/>
      <c r="C106" s="19"/>
      <c r="D106" s="19"/>
      <c r="E106" s="19"/>
      <c r="F106" s="19"/>
      <c r="G106" s="19"/>
      <c r="H106" s="19"/>
      <c r="I106" s="8"/>
      <c r="J106" s="19"/>
      <c r="K106" s="19"/>
      <c r="L106" s="19"/>
      <c r="M106" s="19"/>
      <c r="N106" s="19"/>
      <c r="O106" s="19"/>
      <c r="P106" s="19"/>
      <c r="Q106" s="8"/>
    </row>
    <row r="107" spans="1:17" ht="16.5">
      <c r="A107" s="8"/>
      <c r="B107" s="19"/>
      <c r="C107" s="19"/>
      <c r="D107" s="19"/>
      <c r="E107" s="19"/>
      <c r="F107" s="19"/>
      <c r="G107" s="19"/>
      <c r="H107" s="19"/>
      <c r="I107" s="8"/>
      <c r="J107" s="19"/>
      <c r="K107" s="19"/>
      <c r="L107" s="19"/>
      <c r="M107" s="19"/>
      <c r="N107" s="19"/>
      <c r="O107" s="19"/>
      <c r="P107" s="19"/>
      <c r="Q107" s="8"/>
    </row>
    <row r="108" spans="1:17" ht="16.5">
      <c r="A108" s="8"/>
      <c r="B108" s="19"/>
      <c r="C108" s="19"/>
      <c r="D108" s="19"/>
      <c r="E108" s="19"/>
      <c r="F108" s="19"/>
      <c r="G108" s="19"/>
      <c r="H108" s="19"/>
      <c r="I108" s="8"/>
      <c r="J108" s="19"/>
      <c r="K108" s="19"/>
      <c r="L108" s="19"/>
      <c r="M108" s="19"/>
      <c r="N108" s="19"/>
      <c r="O108" s="19"/>
      <c r="P108" s="19"/>
      <c r="Q108" s="8"/>
    </row>
    <row r="109" spans="1:17" ht="16.5">
      <c r="A109" s="8"/>
      <c r="B109" s="19"/>
      <c r="C109" s="19"/>
      <c r="D109" s="19"/>
      <c r="E109" s="19"/>
      <c r="F109" s="15" t="s">
        <v>64</v>
      </c>
      <c r="G109" s="16">
        <f>SUM(C96:H96)</f>
        <v>25</v>
      </c>
      <c r="H109" s="15" t="s">
        <v>65</v>
      </c>
      <c r="I109" s="14"/>
      <c r="J109" s="19"/>
      <c r="K109" s="19"/>
      <c r="L109" s="19"/>
      <c r="M109" s="19"/>
      <c r="N109" s="15" t="s">
        <v>64</v>
      </c>
      <c r="O109" s="16">
        <f>SUM(K96:P96)</f>
        <v>25</v>
      </c>
      <c r="P109" s="15" t="s">
        <v>65</v>
      </c>
      <c r="Q109" s="8"/>
    </row>
    <row r="110" spans="1:17" ht="16.5">
      <c r="A110" s="8"/>
      <c r="B110" s="8"/>
      <c r="C110" s="8"/>
      <c r="D110" s="8"/>
      <c r="E110" s="8"/>
      <c r="F110" s="8"/>
      <c r="G110" s="14"/>
      <c r="H110" s="20"/>
      <c r="I110" s="14"/>
      <c r="J110" s="8"/>
      <c r="K110" s="8"/>
      <c r="L110" s="8"/>
      <c r="M110" s="8"/>
      <c r="N110" s="8"/>
      <c r="O110" s="14"/>
      <c r="P110" s="20"/>
      <c r="Q110" s="8"/>
    </row>
    <row r="111" spans="1:17" ht="18.75">
      <c r="A111" s="8"/>
      <c r="B111" s="5" t="str">
        <f>'REKOD PRESTASI MURID'!Q12</f>
        <v>
S.K. 2.1
PENYALAHGUNAAN BAHAN
</v>
      </c>
      <c r="C111" s="6"/>
      <c r="D111" s="6"/>
      <c r="E111" s="6"/>
      <c r="F111" s="6"/>
      <c r="G111" s="6"/>
      <c r="H111" s="7"/>
      <c r="I111" s="4"/>
      <c r="J111" s="5" t="str">
        <f>'REKOD PRESTASI MURID'!R12</f>
        <v>
S.K. 3.1
PENGURUSAN MENTAL DAN EMOSI</v>
      </c>
      <c r="K111" s="6"/>
      <c r="L111" s="6"/>
      <c r="M111" s="6"/>
      <c r="N111" s="6"/>
      <c r="O111" s="6"/>
      <c r="P111" s="7"/>
      <c r="Q111" s="8"/>
    </row>
    <row r="112" spans="1:17" ht="16.5">
      <c r="A112" s="8"/>
      <c r="B112" s="9" t="s">
        <v>51</v>
      </c>
      <c r="C112" s="10" t="s">
        <v>57</v>
      </c>
      <c r="D112" s="10" t="s">
        <v>58</v>
      </c>
      <c r="E112" s="10" t="s">
        <v>59</v>
      </c>
      <c r="F112" s="10" t="s">
        <v>60</v>
      </c>
      <c r="G112" s="10" t="s">
        <v>61</v>
      </c>
      <c r="H112" s="10" t="s">
        <v>62</v>
      </c>
      <c r="I112" s="8"/>
      <c r="J112" s="9" t="s">
        <v>51</v>
      </c>
      <c r="K112" s="10" t="s">
        <v>57</v>
      </c>
      <c r="L112" s="10" t="s">
        <v>58</v>
      </c>
      <c r="M112" s="10" t="s">
        <v>59</v>
      </c>
      <c r="N112" s="10" t="s">
        <v>60</v>
      </c>
      <c r="O112" s="10" t="s">
        <v>61</v>
      </c>
      <c r="P112" s="10" t="s">
        <v>62</v>
      </c>
      <c r="Q112" s="8"/>
    </row>
    <row r="113" spans="1:17" ht="16.5">
      <c r="A113" s="8"/>
      <c r="B113" s="11" t="s">
        <v>63</v>
      </c>
      <c r="C113" s="11">
        <f>COUNTIF('REKOD PRESTASI MURID'!$Q$13:$Q$66,1)</f>
        <v>4</v>
      </c>
      <c r="D113" s="11">
        <f>COUNTIF('REKOD PRESTASI MURID'!$Q$13:$Q$66,2)</f>
        <v>4</v>
      </c>
      <c r="E113" s="11">
        <f>COUNTIF('REKOD PRESTASI MURID'!$Q$13:$Q$66,3)</f>
        <v>4</v>
      </c>
      <c r="F113" s="11">
        <f>COUNTIF('REKOD PRESTASI MURID'!$Q$13:$Q$66,4)</f>
        <v>5</v>
      </c>
      <c r="G113" s="11">
        <f>COUNTIF('REKOD PRESTASI MURID'!$Q$13:$Q$66,5)</f>
        <v>4</v>
      </c>
      <c r="H113" s="11">
        <f>COUNTIF('REKOD PRESTASI MURID'!$Q$13:$Q$66,6)</f>
        <v>4</v>
      </c>
      <c r="I113" s="8"/>
      <c r="J113" s="11" t="s">
        <v>63</v>
      </c>
      <c r="K113" s="11">
        <f>COUNTIF('REKOD PRESTASI MURID'!$R$13:$R$66,1)</f>
        <v>4</v>
      </c>
      <c r="L113" s="11">
        <f>COUNTIF('REKOD PRESTASI MURID'!$R$13:$R$66,2)</f>
        <v>4</v>
      </c>
      <c r="M113" s="11">
        <f>COUNTIF('REKOD PRESTASI MURID'!$R$13:$R$66,3)</f>
        <v>4</v>
      </c>
      <c r="N113" s="11">
        <f>COUNTIF('REKOD PRESTASI MURID'!$R$13:$R$66,4)</f>
        <v>4</v>
      </c>
      <c r="O113" s="11">
        <f>COUNTIF('REKOD PRESTASI MURID'!$R$13:$R$66,5)</f>
        <v>5</v>
      </c>
      <c r="P113" s="11">
        <f>COUNTIF('REKOD PRESTASI MURID'!$R$13:$R$66,6)</f>
        <v>4</v>
      </c>
      <c r="Q113" s="8"/>
    </row>
    <row r="114" spans="1:17" ht="16.5">
      <c r="A114" s="8"/>
      <c r="B114" s="8"/>
      <c r="C114" s="8"/>
      <c r="D114" s="8"/>
      <c r="E114" s="8"/>
      <c r="F114" s="8"/>
      <c r="G114" s="8"/>
      <c r="H114" s="8"/>
      <c r="I114" s="8"/>
      <c r="J114" s="8"/>
      <c r="K114" s="8"/>
      <c r="L114" s="8"/>
      <c r="M114" s="8"/>
      <c r="N114" s="8"/>
      <c r="O114" s="8"/>
      <c r="P114" s="8"/>
      <c r="Q114" s="8"/>
    </row>
    <row r="115" spans="1:17" ht="16.5">
      <c r="A115" s="8"/>
      <c r="B115" s="8"/>
      <c r="C115" s="8"/>
      <c r="D115" s="8"/>
      <c r="E115" s="8"/>
      <c r="F115" s="17"/>
      <c r="G115" s="17"/>
      <c r="H115" s="17"/>
      <c r="I115" s="17"/>
      <c r="J115" s="17"/>
      <c r="K115" s="17"/>
      <c r="L115" s="17"/>
      <c r="M115" s="17"/>
      <c r="N115" s="17"/>
      <c r="O115" s="17"/>
      <c r="P115" s="17"/>
      <c r="Q115" s="17"/>
    </row>
    <row r="116" spans="1:17" ht="16.5">
      <c r="A116" s="8"/>
      <c r="B116" s="8"/>
      <c r="C116" s="8"/>
      <c r="D116" s="8"/>
      <c r="E116" s="8"/>
      <c r="F116" s="17"/>
      <c r="G116" s="17"/>
      <c r="H116" s="17"/>
      <c r="I116" s="17"/>
      <c r="J116" s="17"/>
      <c r="K116" s="17"/>
      <c r="L116" s="17"/>
      <c r="M116" s="17"/>
      <c r="N116" s="17"/>
      <c r="O116" s="17"/>
      <c r="P116" s="17"/>
      <c r="Q116" s="17"/>
    </row>
    <row r="117" spans="1:17" ht="16.5">
      <c r="A117" s="8"/>
      <c r="B117" s="8"/>
      <c r="C117" s="8"/>
      <c r="D117" s="8"/>
      <c r="E117" s="8"/>
      <c r="F117" s="17"/>
      <c r="G117" s="17"/>
      <c r="H117" s="17"/>
      <c r="I117" s="17"/>
      <c r="J117" s="17"/>
      <c r="K117" s="17"/>
      <c r="L117" s="17"/>
      <c r="M117" s="17"/>
      <c r="N117" s="17"/>
      <c r="O117" s="17"/>
      <c r="P117" s="17"/>
      <c r="Q117" s="17"/>
    </row>
    <row r="118" spans="1:17" ht="16.5">
      <c r="A118" s="8"/>
      <c r="B118" s="8"/>
      <c r="C118" s="8"/>
      <c r="D118" s="8"/>
      <c r="E118" s="8"/>
      <c r="F118" s="17"/>
      <c r="G118" s="17"/>
      <c r="H118" s="17"/>
      <c r="I118" s="17"/>
      <c r="J118" s="17"/>
      <c r="K118" s="17"/>
      <c r="L118" s="17"/>
      <c r="M118" s="17"/>
      <c r="N118" s="17"/>
      <c r="O118" s="17"/>
      <c r="P118" s="17"/>
      <c r="Q118" s="17"/>
    </row>
    <row r="119" spans="1:17" ht="16.5">
      <c r="A119" s="8"/>
      <c r="B119" s="8"/>
      <c r="C119" s="8"/>
      <c r="D119" s="8"/>
      <c r="E119" s="8"/>
      <c r="F119" s="17"/>
      <c r="G119" s="17"/>
      <c r="H119" s="17"/>
      <c r="I119" s="17"/>
      <c r="J119" s="17"/>
      <c r="K119" s="17"/>
      <c r="L119" s="17"/>
      <c r="M119" s="17"/>
      <c r="N119" s="17"/>
      <c r="O119" s="17"/>
      <c r="P119" s="17"/>
      <c r="Q119" s="17"/>
    </row>
    <row r="120" spans="1:17" ht="16.5">
      <c r="A120" s="8"/>
      <c r="B120" s="8"/>
      <c r="C120" s="8"/>
      <c r="D120" s="8"/>
      <c r="E120" s="8"/>
      <c r="F120" s="17"/>
      <c r="G120" s="17"/>
      <c r="H120" s="17"/>
      <c r="I120" s="17"/>
      <c r="J120" s="17"/>
      <c r="K120" s="17"/>
      <c r="L120" s="17"/>
      <c r="M120" s="17"/>
      <c r="N120" s="17"/>
      <c r="O120" s="17"/>
      <c r="P120" s="17"/>
      <c r="Q120" s="17"/>
    </row>
    <row r="121" spans="1:17" ht="16.5">
      <c r="A121" s="8"/>
      <c r="B121" s="8"/>
      <c r="C121" s="8"/>
      <c r="D121" s="8"/>
      <c r="E121" s="8"/>
      <c r="F121" s="17"/>
      <c r="G121" s="17"/>
      <c r="H121" s="17"/>
      <c r="I121" s="17"/>
      <c r="J121" s="17"/>
      <c r="K121" s="17"/>
      <c r="L121" s="17"/>
      <c r="M121" s="17"/>
      <c r="N121" s="17"/>
      <c r="O121" s="17"/>
      <c r="P121" s="17"/>
      <c r="Q121" s="17"/>
    </row>
    <row r="122" spans="1:17" ht="16.5">
      <c r="A122" s="8"/>
      <c r="B122" s="8"/>
      <c r="C122" s="8"/>
      <c r="D122" s="8"/>
      <c r="E122" s="8"/>
      <c r="F122" s="8"/>
      <c r="G122" s="8"/>
      <c r="H122" s="8"/>
      <c r="I122" s="8"/>
      <c r="J122" s="8"/>
      <c r="K122" s="8"/>
      <c r="L122" s="8"/>
      <c r="M122" s="8"/>
      <c r="N122" s="24"/>
      <c r="O122" s="24"/>
      <c r="P122" s="24"/>
      <c r="Q122" s="8"/>
    </row>
    <row r="123" spans="1:17" ht="16.5">
      <c r="A123" s="8"/>
      <c r="B123" s="8"/>
      <c r="C123" s="8"/>
      <c r="D123" s="8"/>
      <c r="E123" s="8"/>
      <c r="F123" s="8"/>
      <c r="G123" s="8"/>
      <c r="H123" s="8"/>
      <c r="I123" s="8"/>
      <c r="J123" s="8"/>
      <c r="K123" s="8"/>
      <c r="L123" s="8"/>
      <c r="M123" s="8"/>
      <c r="N123" s="8"/>
      <c r="O123" s="8"/>
      <c r="P123" s="8"/>
      <c r="Q123" s="8"/>
    </row>
    <row r="124" spans="1:17" ht="16.5">
      <c r="A124" s="8"/>
      <c r="B124" s="8"/>
      <c r="C124" s="8"/>
      <c r="D124" s="8"/>
      <c r="E124" s="8"/>
      <c r="F124" s="8"/>
      <c r="G124" s="8"/>
      <c r="H124" s="8"/>
      <c r="I124" s="8"/>
      <c r="J124" s="8"/>
      <c r="K124" s="8"/>
      <c r="L124" s="8"/>
      <c r="M124" s="8"/>
      <c r="N124" s="8"/>
      <c r="O124" s="8"/>
      <c r="P124" s="8"/>
      <c r="Q124" s="8"/>
    </row>
    <row r="125" spans="1:17" ht="16.5">
      <c r="A125" s="8"/>
      <c r="B125" s="8"/>
      <c r="C125" s="8"/>
      <c r="D125" s="8"/>
      <c r="E125" s="8"/>
      <c r="F125" s="8"/>
      <c r="G125" s="8"/>
      <c r="H125" s="8"/>
      <c r="I125" s="8"/>
      <c r="J125" s="8"/>
      <c r="K125" s="8"/>
      <c r="L125" s="8"/>
      <c r="M125" s="8"/>
      <c r="N125" s="8"/>
      <c r="O125" s="8"/>
      <c r="P125" s="8"/>
      <c r="Q125" s="8"/>
    </row>
    <row r="126" spans="1:17" ht="16.5">
      <c r="A126" s="8"/>
      <c r="B126" s="12"/>
      <c r="C126" s="13"/>
      <c r="D126" s="14"/>
      <c r="E126" s="14"/>
      <c r="F126" s="15" t="s">
        <v>64</v>
      </c>
      <c r="G126" s="16">
        <f>SUM(C113:H113)</f>
        <v>25</v>
      </c>
      <c r="H126" s="15" t="s">
        <v>65</v>
      </c>
      <c r="I126" s="8"/>
      <c r="J126" s="8"/>
      <c r="K126" s="8"/>
      <c r="L126" s="8"/>
      <c r="M126" s="8"/>
      <c r="N126" s="15" t="s">
        <v>64</v>
      </c>
      <c r="O126" s="16">
        <f>SUM(K113:P113)</f>
        <v>25</v>
      </c>
      <c r="P126" s="15" t="s">
        <v>65</v>
      </c>
      <c r="Q126" s="8"/>
    </row>
    <row r="127" spans="1:17" ht="16.5">
      <c r="A127" s="8"/>
      <c r="B127" s="6"/>
      <c r="C127" s="6"/>
      <c r="D127" s="6"/>
      <c r="E127" s="6"/>
      <c r="F127" s="4"/>
      <c r="G127" s="6"/>
      <c r="H127" s="6"/>
      <c r="I127" s="4"/>
      <c r="J127" s="4"/>
      <c r="K127" s="4"/>
      <c r="L127" s="4"/>
      <c r="M127" s="4"/>
      <c r="N127" s="4"/>
      <c r="O127" s="18"/>
      <c r="P127" s="6"/>
      <c r="Q127" s="8"/>
    </row>
    <row r="128" spans="1:17" ht="16.5">
      <c r="A128" s="8"/>
      <c r="B128" s="4"/>
      <c r="C128" s="4"/>
      <c r="D128" s="4"/>
      <c r="E128" s="4"/>
      <c r="F128" s="4"/>
      <c r="G128" s="6"/>
      <c r="H128" s="17"/>
      <c r="I128" s="4"/>
      <c r="J128" s="4"/>
      <c r="K128" s="4"/>
      <c r="L128" s="4"/>
      <c r="M128" s="4"/>
      <c r="N128" s="4"/>
      <c r="O128" s="6"/>
      <c r="P128" s="17"/>
      <c r="Q128" s="8"/>
    </row>
    <row r="129" spans="1:17" ht="18.75">
      <c r="A129" s="8"/>
      <c r="B129" s="5" t="str">
        <f>'REKOD PRESTASI MURID'!S12</f>
        <v>
S.K. 4.1
KEKELUARGAAN</v>
      </c>
      <c r="C129" s="18"/>
      <c r="D129" s="18"/>
      <c r="E129" s="18"/>
      <c r="F129" s="18"/>
      <c r="G129" s="18"/>
      <c r="H129" s="7"/>
      <c r="I129" s="4"/>
      <c r="J129" s="5" t="str">
        <f>'REKOD PRESTASI MURID'!T12</f>
        <v>
S.K. 5.1
PERHUBUNGAN</v>
      </c>
      <c r="K129" s="18"/>
      <c r="L129" s="18"/>
      <c r="M129" s="18"/>
      <c r="N129" s="18"/>
      <c r="O129" s="18"/>
      <c r="P129" s="7"/>
      <c r="Q129" s="8"/>
    </row>
    <row r="130" spans="1:17" ht="16.5">
      <c r="A130" s="8"/>
      <c r="B130" s="9" t="s">
        <v>51</v>
      </c>
      <c r="C130" s="10" t="s">
        <v>57</v>
      </c>
      <c r="D130" s="10" t="s">
        <v>58</v>
      </c>
      <c r="E130" s="10" t="s">
        <v>59</v>
      </c>
      <c r="F130" s="10" t="s">
        <v>60</v>
      </c>
      <c r="G130" s="10" t="s">
        <v>61</v>
      </c>
      <c r="H130" s="10" t="s">
        <v>62</v>
      </c>
      <c r="I130" s="8"/>
      <c r="J130" s="9" t="s">
        <v>51</v>
      </c>
      <c r="K130" s="10" t="s">
        <v>57</v>
      </c>
      <c r="L130" s="10" t="s">
        <v>58</v>
      </c>
      <c r="M130" s="10" t="s">
        <v>59</v>
      </c>
      <c r="N130" s="10" t="s">
        <v>60</v>
      </c>
      <c r="O130" s="10" t="s">
        <v>61</v>
      </c>
      <c r="P130" s="10" t="s">
        <v>62</v>
      </c>
      <c r="Q130" s="8"/>
    </row>
    <row r="131" spans="1:17" ht="16.5">
      <c r="A131" s="8"/>
      <c r="B131" s="11" t="s">
        <v>63</v>
      </c>
      <c r="C131" s="11">
        <f>COUNTIF('REKOD PRESTASI MURID'!$S$13:$S$66,1)</f>
        <v>4</v>
      </c>
      <c r="D131" s="11">
        <f>COUNTIF('REKOD PRESTASI MURID'!$S$13:$S$66,2)</f>
        <v>4</v>
      </c>
      <c r="E131" s="11">
        <f>COUNTIF('REKOD PRESTASI MURID'!$S$13:$S$66,3)</f>
        <v>4</v>
      </c>
      <c r="F131" s="11">
        <f>COUNTIF('REKOD PRESTASI MURID'!$S$13:$S$66,4)</f>
        <v>4</v>
      </c>
      <c r="G131" s="11">
        <f>COUNTIF('REKOD PRESTASI MURID'!$S$13:$S$66,5)</f>
        <v>4</v>
      </c>
      <c r="H131" s="11">
        <f>COUNTIF('REKOD PRESTASI MURID'!$S$13:$S$66,6)</f>
        <v>5</v>
      </c>
      <c r="I131" s="8"/>
      <c r="J131" s="11" t="s">
        <v>63</v>
      </c>
      <c r="K131" s="11">
        <f>COUNTIF('REKOD PRESTASI MURID'!$T$13:$T$66,1)</f>
        <v>4</v>
      </c>
      <c r="L131" s="11">
        <f>COUNTIF('REKOD PRESTASI MURID'!$T$13:$T$66,2)</f>
        <v>4</v>
      </c>
      <c r="M131" s="11">
        <f>COUNTIF('REKOD PRESTASI MURID'!$T$13:$T$66,3)</f>
        <v>4</v>
      </c>
      <c r="N131" s="11">
        <f>COUNTIF('REKOD PRESTASI MURID'!$T$13:$T$66,4)</f>
        <v>4</v>
      </c>
      <c r="O131" s="11">
        <f>COUNTIF('REKOD PRESTASI MURID'!$T$13:$T$66,5)</f>
        <v>5</v>
      </c>
      <c r="P131" s="11">
        <f>COUNTIF('REKOD PRESTASI MURID'!$T$13:$T$66,6)</f>
        <v>4</v>
      </c>
      <c r="Q131" s="8"/>
    </row>
    <row r="132" spans="1:17" ht="16.5">
      <c r="A132" s="8"/>
      <c r="B132" s="19"/>
      <c r="C132" s="19"/>
      <c r="D132" s="19"/>
      <c r="E132" s="19"/>
      <c r="F132" s="19"/>
      <c r="G132" s="19"/>
      <c r="H132" s="19"/>
      <c r="I132" s="8"/>
      <c r="J132" s="19"/>
      <c r="K132" s="19"/>
      <c r="L132" s="19"/>
      <c r="M132" s="19"/>
      <c r="N132" s="19"/>
      <c r="O132" s="19"/>
      <c r="P132" s="19"/>
      <c r="Q132" s="8"/>
    </row>
    <row r="133" spans="1:17" ht="16.5">
      <c r="A133" s="8"/>
      <c r="B133" s="19"/>
      <c r="C133" s="19"/>
      <c r="D133" s="19"/>
      <c r="E133" s="19"/>
      <c r="F133" s="19"/>
      <c r="G133" s="19"/>
      <c r="H133" s="19"/>
      <c r="I133" s="8"/>
      <c r="J133" s="19"/>
      <c r="K133" s="19"/>
      <c r="L133" s="19"/>
      <c r="M133" s="19"/>
      <c r="N133" s="19"/>
      <c r="O133" s="19"/>
      <c r="P133" s="19"/>
      <c r="Q133" s="8"/>
    </row>
    <row r="134" spans="1:17" ht="16.5">
      <c r="A134" s="8"/>
      <c r="B134" s="19"/>
      <c r="C134" s="19"/>
      <c r="D134" s="19"/>
      <c r="E134" s="19"/>
      <c r="F134" s="19"/>
      <c r="G134" s="19"/>
      <c r="H134" s="19"/>
      <c r="I134" s="8"/>
      <c r="J134" s="19"/>
      <c r="K134" s="19"/>
      <c r="L134" s="19"/>
      <c r="M134" s="19"/>
      <c r="N134" s="19"/>
      <c r="O134" s="19"/>
      <c r="P134" s="19"/>
      <c r="Q134" s="8"/>
    </row>
    <row r="135" spans="1:17" ht="16.5">
      <c r="A135" s="8"/>
      <c r="B135" s="19"/>
      <c r="C135" s="19"/>
      <c r="D135" s="19"/>
      <c r="E135" s="19"/>
      <c r="F135" s="19"/>
      <c r="G135" s="19"/>
      <c r="H135" s="19"/>
      <c r="I135" s="8"/>
      <c r="J135" s="19"/>
      <c r="K135" s="19"/>
      <c r="L135" s="19"/>
      <c r="M135" s="19"/>
      <c r="N135" s="19"/>
      <c r="O135" s="19"/>
      <c r="P135" s="19"/>
      <c r="Q135" s="8"/>
    </row>
    <row r="136" spans="1:17" ht="16.5">
      <c r="A136" s="8"/>
      <c r="B136" s="19"/>
      <c r="C136" s="19"/>
      <c r="D136" s="19"/>
      <c r="E136" s="19"/>
      <c r="F136" s="19"/>
      <c r="G136" s="19"/>
      <c r="H136" s="19"/>
      <c r="I136" s="8"/>
      <c r="J136" s="19"/>
      <c r="K136" s="19"/>
      <c r="L136" s="19"/>
      <c r="M136" s="19"/>
      <c r="N136" s="19"/>
      <c r="O136" s="19"/>
      <c r="P136" s="19"/>
      <c r="Q136" s="8"/>
    </row>
    <row r="137" spans="1:17" ht="16.5">
      <c r="A137" s="8"/>
      <c r="B137" s="19"/>
      <c r="C137" s="19"/>
      <c r="D137" s="19"/>
      <c r="E137" s="19"/>
      <c r="F137" s="19"/>
      <c r="G137" s="19"/>
      <c r="H137" s="19"/>
      <c r="I137" s="8"/>
      <c r="J137" s="19"/>
      <c r="K137" s="19"/>
      <c r="L137" s="19"/>
      <c r="M137" s="19"/>
      <c r="N137" s="19"/>
      <c r="O137" s="19"/>
      <c r="P137" s="19"/>
      <c r="Q137" s="8"/>
    </row>
    <row r="138" spans="1:17" ht="16.5">
      <c r="A138" s="8"/>
      <c r="B138" s="19"/>
      <c r="C138" s="19"/>
      <c r="D138" s="19"/>
      <c r="E138" s="19"/>
      <c r="F138" s="19"/>
      <c r="G138" s="19"/>
      <c r="H138" s="19"/>
      <c r="I138" s="8"/>
      <c r="J138" s="19"/>
      <c r="K138" s="19"/>
      <c r="L138" s="19"/>
      <c r="M138" s="19"/>
      <c r="N138" s="19"/>
      <c r="O138" s="19"/>
      <c r="P138" s="19"/>
      <c r="Q138" s="8"/>
    </row>
    <row r="139" spans="1:17" ht="16.5">
      <c r="A139" s="8"/>
      <c r="B139" s="19"/>
      <c r="C139" s="19"/>
      <c r="D139" s="19"/>
      <c r="E139" s="19"/>
      <c r="F139" s="19"/>
      <c r="G139" s="19"/>
      <c r="H139" s="19"/>
      <c r="I139" s="8"/>
      <c r="J139" s="19"/>
      <c r="K139" s="19"/>
      <c r="L139" s="19"/>
      <c r="M139" s="19"/>
      <c r="N139" s="19"/>
      <c r="O139" s="19"/>
      <c r="P139" s="19"/>
      <c r="Q139" s="8"/>
    </row>
    <row r="140" spans="1:17" ht="16.5">
      <c r="A140" s="8"/>
      <c r="B140" s="19"/>
      <c r="C140" s="19"/>
      <c r="D140" s="19"/>
      <c r="E140" s="19"/>
      <c r="F140" s="19"/>
      <c r="G140" s="19"/>
      <c r="H140" s="19"/>
      <c r="I140" s="8"/>
      <c r="J140" s="19"/>
      <c r="K140" s="19"/>
      <c r="L140" s="19"/>
      <c r="M140" s="19"/>
      <c r="N140" s="19"/>
      <c r="O140" s="19"/>
      <c r="P140" s="19"/>
      <c r="Q140" s="8"/>
    </row>
    <row r="141" spans="1:17" ht="16.5">
      <c r="A141" s="8"/>
      <c r="B141" s="19"/>
      <c r="C141" s="19"/>
      <c r="D141" s="19"/>
      <c r="E141" s="19"/>
      <c r="F141" s="19"/>
      <c r="G141" s="19"/>
      <c r="H141" s="19"/>
      <c r="I141" s="8"/>
      <c r="J141" s="19"/>
      <c r="K141" s="19"/>
      <c r="L141" s="19"/>
      <c r="M141" s="19"/>
      <c r="N141" s="19"/>
      <c r="O141" s="19"/>
      <c r="P141" s="19"/>
      <c r="Q141" s="8"/>
    </row>
    <row r="142" spans="1:17" ht="16.5">
      <c r="A142" s="8"/>
      <c r="B142" s="19"/>
      <c r="C142" s="19"/>
      <c r="D142" s="19"/>
      <c r="E142" s="19"/>
      <c r="F142" s="19"/>
      <c r="G142" s="19"/>
      <c r="H142" s="19"/>
      <c r="I142" s="8"/>
      <c r="J142" s="19"/>
      <c r="K142" s="19"/>
      <c r="L142" s="19"/>
      <c r="M142" s="19"/>
      <c r="N142" s="19"/>
      <c r="O142" s="19"/>
      <c r="P142" s="19"/>
      <c r="Q142" s="8"/>
    </row>
    <row r="143" spans="1:17" ht="16.5">
      <c r="A143" s="8"/>
      <c r="B143" s="19"/>
      <c r="C143" s="19"/>
      <c r="D143" s="19"/>
      <c r="E143" s="19"/>
      <c r="F143" s="19"/>
      <c r="G143" s="19"/>
      <c r="H143" s="19"/>
      <c r="I143" s="8"/>
      <c r="J143" s="19"/>
      <c r="K143" s="19"/>
      <c r="L143" s="19"/>
      <c r="M143" s="19"/>
      <c r="N143" s="19"/>
      <c r="O143" s="19"/>
      <c r="P143" s="19"/>
      <c r="Q143" s="8"/>
    </row>
    <row r="144" spans="1:17" ht="16.5">
      <c r="A144" s="8"/>
      <c r="B144" s="19"/>
      <c r="C144" s="19"/>
      <c r="D144" s="19"/>
      <c r="E144" s="19"/>
      <c r="F144" s="15" t="s">
        <v>64</v>
      </c>
      <c r="G144" s="16">
        <f>SUM(C131:H131)</f>
        <v>25</v>
      </c>
      <c r="H144" s="15" t="s">
        <v>65</v>
      </c>
      <c r="I144" s="14"/>
      <c r="J144" s="19"/>
      <c r="K144" s="19"/>
      <c r="L144" s="19"/>
      <c r="M144" s="19"/>
      <c r="N144" s="15" t="s">
        <v>64</v>
      </c>
      <c r="O144" s="16">
        <f>SUM(K131:P131)</f>
        <v>25</v>
      </c>
      <c r="P144" s="15" t="s">
        <v>65</v>
      </c>
      <c r="Q144" s="8"/>
    </row>
    <row r="145" spans="1:17" ht="16.5">
      <c r="A145" s="8"/>
      <c r="B145" s="8"/>
      <c r="C145" s="8"/>
      <c r="D145" s="8"/>
      <c r="E145" s="8"/>
      <c r="F145" s="8"/>
      <c r="G145" s="14"/>
      <c r="H145" s="20"/>
      <c r="I145" s="14"/>
      <c r="J145" s="8"/>
      <c r="K145" s="8"/>
      <c r="L145" s="8"/>
      <c r="M145" s="8"/>
      <c r="N145" s="8"/>
      <c r="O145" s="14"/>
      <c r="P145" s="20"/>
      <c r="Q145" s="8"/>
    </row>
    <row r="146" spans="1:17" ht="16.5">
      <c r="A146" s="8"/>
      <c r="B146" s="8"/>
      <c r="C146" s="8"/>
      <c r="D146" s="8"/>
      <c r="E146" s="8"/>
      <c r="F146" s="8"/>
      <c r="G146" s="14"/>
      <c r="H146" s="20"/>
      <c r="I146" s="14"/>
      <c r="J146" s="8"/>
      <c r="K146" s="8"/>
      <c r="L146" s="8"/>
      <c r="M146" s="8"/>
      <c r="N146" s="8"/>
      <c r="O146" s="14"/>
      <c r="P146" s="20"/>
      <c r="Q146" s="8"/>
    </row>
    <row r="147" spans="1:17" ht="18.75">
      <c r="A147" s="8"/>
      <c r="B147" s="5" t="str">
        <f>'REKOD PRESTASI MURID'!U12</f>
        <v>
S.K. 6.1
PENYAKIT</v>
      </c>
      <c r="C147" s="6"/>
      <c r="D147" s="6"/>
      <c r="E147" s="6"/>
      <c r="F147" s="6"/>
      <c r="G147" s="6"/>
      <c r="H147" s="7"/>
      <c r="I147" s="4"/>
      <c r="J147" s="5" t="str">
        <f>'REKOD PRESTASI MURID'!V12</f>
        <v>
S.K. 7.1
KESELAMATAN</v>
      </c>
      <c r="K147" s="6"/>
      <c r="L147" s="6"/>
      <c r="M147" s="6"/>
      <c r="N147" s="6"/>
      <c r="O147" s="6"/>
      <c r="P147" s="7"/>
      <c r="Q147" s="8"/>
    </row>
    <row r="148" spans="1:17" ht="16.5">
      <c r="A148" s="8"/>
      <c r="B148" s="9" t="s">
        <v>51</v>
      </c>
      <c r="C148" s="10" t="s">
        <v>57</v>
      </c>
      <c r="D148" s="10" t="s">
        <v>58</v>
      </c>
      <c r="E148" s="10" t="s">
        <v>59</v>
      </c>
      <c r="F148" s="10" t="s">
        <v>60</v>
      </c>
      <c r="G148" s="10" t="s">
        <v>61</v>
      </c>
      <c r="H148" s="10" t="s">
        <v>62</v>
      </c>
      <c r="I148" s="8"/>
      <c r="J148" s="9" t="s">
        <v>51</v>
      </c>
      <c r="K148" s="10" t="s">
        <v>57</v>
      </c>
      <c r="L148" s="10" t="s">
        <v>58</v>
      </c>
      <c r="M148" s="10" t="s">
        <v>59</v>
      </c>
      <c r="N148" s="10" t="s">
        <v>60</v>
      </c>
      <c r="O148" s="10" t="s">
        <v>61</v>
      </c>
      <c r="P148" s="10" t="s">
        <v>62</v>
      </c>
      <c r="Q148" s="8"/>
    </row>
    <row r="149" spans="1:17" ht="16.5">
      <c r="A149" s="8"/>
      <c r="B149" s="11" t="s">
        <v>63</v>
      </c>
      <c r="C149" s="11">
        <f>COUNTIF('REKOD PRESTASI MURID'!$U$13:$U$66,1)</f>
        <v>4</v>
      </c>
      <c r="D149" s="11">
        <f>COUNTIF('REKOD PRESTASI MURID'!$U$13:$U$66,2)</f>
        <v>4</v>
      </c>
      <c r="E149" s="11">
        <f>COUNTIF('REKOD PRESTASI MURID'!$U$13:$U$66,3)</f>
        <v>4</v>
      </c>
      <c r="F149" s="11">
        <f>COUNTIF('REKOD PRESTASI MURID'!$U$13:$U$66,4)</f>
        <v>4</v>
      </c>
      <c r="G149" s="11">
        <f>COUNTIF('REKOD PRESTASI MURID'!$U$13:$U$66,5)</f>
        <v>5</v>
      </c>
      <c r="H149" s="11">
        <f>COUNTIF('REKOD PRESTASI MURID'!$U$13:$U$66,6)</f>
        <v>4</v>
      </c>
      <c r="I149" s="8"/>
      <c r="J149" s="11" t="s">
        <v>63</v>
      </c>
      <c r="K149" s="11">
        <f>COUNTIF('REKOD PRESTASI MURID'!$V$13:$V$66,1)</f>
        <v>4</v>
      </c>
      <c r="L149" s="11">
        <f>COUNTIF('REKOD PRESTASI MURID'!$V$13:$V$66,2)</f>
        <v>4</v>
      </c>
      <c r="M149" s="11">
        <f>COUNTIF('REKOD PRESTASI MURID'!$V$13:$V$66,3)</f>
        <v>4</v>
      </c>
      <c r="N149" s="11">
        <f>COUNTIF('REKOD PRESTASI MURID'!$V$13:$V$66,4)</f>
        <v>4</v>
      </c>
      <c r="O149" s="11">
        <f>COUNTIF('REKOD PRESTASI MURID'!$V$13:$V$66,5)</f>
        <v>5</v>
      </c>
      <c r="P149" s="11">
        <f>COUNTIF('REKOD PRESTASI MURID'!$V$13:$V$66,6)</f>
        <v>4</v>
      </c>
      <c r="Q149" s="8"/>
    </row>
    <row r="150" spans="1:17" ht="16.5">
      <c r="A150" s="8"/>
      <c r="B150" s="8"/>
      <c r="C150" s="8"/>
      <c r="D150" s="8"/>
      <c r="E150" s="6"/>
      <c r="F150" s="8"/>
      <c r="G150" s="8"/>
      <c r="H150" s="8"/>
      <c r="I150" s="8"/>
      <c r="J150" s="8"/>
      <c r="K150" s="8"/>
      <c r="L150" s="8"/>
      <c r="M150" s="8"/>
      <c r="N150" s="8"/>
      <c r="O150" s="8"/>
      <c r="P150" s="8"/>
      <c r="Q150" s="8"/>
    </row>
    <row r="151" spans="1:17" ht="16.5">
      <c r="A151" s="8"/>
      <c r="B151" s="8"/>
      <c r="C151" s="8"/>
      <c r="D151" s="8"/>
      <c r="E151" s="8"/>
      <c r="F151" s="6"/>
      <c r="G151" s="6"/>
      <c r="H151" s="6"/>
      <c r="I151" s="8"/>
      <c r="J151" s="8"/>
      <c r="K151" s="8"/>
      <c r="L151" s="8"/>
      <c r="M151" s="8"/>
      <c r="N151" s="8"/>
      <c r="O151" s="8"/>
      <c r="P151" s="8"/>
      <c r="Q151" s="8"/>
    </row>
    <row r="152" spans="1:17" ht="16.5">
      <c r="A152" s="8"/>
      <c r="B152" s="8"/>
      <c r="C152" s="8"/>
      <c r="D152" s="8"/>
      <c r="E152" s="8"/>
      <c r="F152" s="6"/>
      <c r="G152" s="6"/>
      <c r="H152" s="6"/>
      <c r="I152" s="8"/>
      <c r="J152" s="8"/>
      <c r="K152" s="8"/>
      <c r="L152" s="8"/>
      <c r="M152" s="8"/>
      <c r="N152" s="8"/>
      <c r="O152" s="8"/>
      <c r="P152" s="8"/>
      <c r="Q152" s="8"/>
    </row>
    <row r="153" spans="1:17" ht="16.5">
      <c r="A153" s="8"/>
      <c r="B153" s="8"/>
      <c r="C153" s="8"/>
      <c r="D153" s="8"/>
      <c r="E153" s="8"/>
      <c r="F153" s="6"/>
      <c r="G153" s="6"/>
      <c r="H153" s="6"/>
      <c r="I153" s="8"/>
      <c r="J153" s="8"/>
      <c r="K153" s="8"/>
      <c r="L153" s="8"/>
      <c r="M153" s="8"/>
      <c r="N153" s="8"/>
      <c r="O153" s="8"/>
      <c r="P153" s="8"/>
      <c r="Q153" s="8"/>
    </row>
    <row r="154" spans="1:17" ht="16.5">
      <c r="A154" s="8"/>
      <c r="B154" s="8"/>
      <c r="C154" s="8"/>
      <c r="D154" s="8"/>
      <c r="E154" s="8"/>
      <c r="F154" s="6"/>
      <c r="G154" s="6"/>
      <c r="H154" s="6"/>
      <c r="I154" s="8"/>
      <c r="J154" s="8"/>
      <c r="K154" s="8"/>
      <c r="L154" s="8"/>
      <c r="M154" s="8"/>
      <c r="N154" s="8"/>
      <c r="O154" s="8"/>
      <c r="P154" s="8"/>
      <c r="Q154" s="8"/>
    </row>
    <row r="155" spans="1:17" ht="16.5">
      <c r="A155" s="8"/>
      <c r="B155" s="8"/>
      <c r="C155" s="8"/>
      <c r="D155" s="8"/>
      <c r="E155" s="8"/>
      <c r="F155" s="6"/>
      <c r="G155" s="6"/>
      <c r="H155" s="6"/>
      <c r="I155" s="8"/>
      <c r="J155" s="8"/>
      <c r="K155" s="8"/>
      <c r="L155" s="8"/>
      <c r="M155" s="8"/>
      <c r="N155" s="8"/>
      <c r="O155" s="8"/>
      <c r="P155" s="8"/>
      <c r="Q155" s="8"/>
    </row>
    <row r="156" spans="1:17" ht="16.5">
      <c r="A156" s="8"/>
      <c r="B156" s="8"/>
      <c r="C156" s="8"/>
      <c r="D156" s="8"/>
      <c r="E156" s="8"/>
      <c r="F156" s="6"/>
      <c r="G156" s="6"/>
      <c r="H156" s="6"/>
      <c r="I156" s="6"/>
      <c r="J156" s="8"/>
      <c r="K156" s="8"/>
      <c r="L156" s="8"/>
      <c r="M156" s="8"/>
      <c r="N156" s="24"/>
      <c r="O156" s="24"/>
      <c r="P156" s="24"/>
      <c r="Q156" s="8"/>
    </row>
    <row r="157" spans="1:17" ht="16.5">
      <c r="A157" s="8"/>
      <c r="B157" s="8"/>
      <c r="C157" s="8"/>
      <c r="D157" s="8"/>
      <c r="E157" s="8"/>
      <c r="F157" s="24"/>
      <c r="G157" s="24"/>
      <c r="H157" s="24"/>
      <c r="I157" s="8"/>
      <c r="J157" s="8"/>
      <c r="K157" s="8"/>
      <c r="L157" s="8"/>
      <c r="M157" s="8"/>
      <c r="N157" s="24"/>
      <c r="O157" s="24"/>
      <c r="P157" s="24"/>
      <c r="Q157" s="8"/>
    </row>
    <row r="158" spans="1:17" ht="16.5">
      <c r="A158" s="8"/>
      <c r="B158" s="8"/>
      <c r="C158" s="8"/>
      <c r="D158" s="8"/>
      <c r="E158" s="8"/>
      <c r="F158" s="8"/>
      <c r="G158" s="8"/>
      <c r="H158" s="8"/>
      <c r="I158" s="8"/>
      <c r="J158" s="8"/>
      <c r="K158" s="8"/>
      <c r="L158" s="8"/>
      <c r="M158" s="8"/>
      <c r="N158" s="24"/>
      <c r="O158" s="24"/>
      <c r="P158" s="24"/>
      <c r="Q158" s="8"/>
    </row>
    <row r="159" spans="1:17" ht="16.5">
      <c r="A159" s="8"/>
      <c r="B159" s="8"/>
      <c r="C159" s="8"/>
      <c r="D159" s="8"/>
      <c r="E159" s="8"/>
      <c r="F159" s="8"/>
      <c r="G159" s="8"/>
      <c r="H159" s="8"/>
      <c r="I159" s="8"/>
      <c r="J159" s="8"/>
      <c r="K159" s="8"/>
      <c r="L159" s="8"/>
      <c r="M159" s="8"/>
      <c r="N159" s="8"/>
      <c r="O159" s="8"/>
      <c r="P159" s="8"/>
      <c r="Q159" s="8"/>
    </row>
    <row r="160" spans="1:17" ht="16.5">
      <c r="A160" s="8"/>
      <c r="B160" s="8"/>
      <c r="C160" s="8"/>
      <c r="D160" s="8"/>
      <c r="E160" s="8"/>
      <c r="F160" s="8"/>
      <c r="G160" s="8"/>
      <c r="H160" s="8"/>
      <c r="I160" s="8"/>
      <c r="J160" s="8"/>
      <c r="K160" s="8"/>
      <c r="L160" s="8"/>
      <c r="M160" s="8"/>
      <c r="N160" s="8"/>
      <c r="O160" s="8"/>
      <c r="P160" s="8"/>
      <c r="Q160" s="8"/>
    </row>
    <row r="161" spans="1:17" ht="16.5">
      <c r="A161" s="8"/>
      <c r="B161" s="8"/>
      <c r="C161" s="8"/>
      <c r="D161" s="8"/>
      <c r="E161" s="8"/>
      <c r="F161" s="8"/>
      <c r="G161" s="8"/>
      <c r="H161" s="8"/>
      <c r="I161" s="8"/>
      <c r="J161" s="8"/>
      <c r="K161" s="8"/>
      <c r="L161" s="8"/>
      <c r="M161" s="8"/>
      <c r="N161" s="8"/>
      <c r="O161" s="8"/>
      <c r="P161" s="8"/>
      <c r="Q161" s="8"/>
    </row>
    <row r="162" spans="1:17" ht="16.5">
      <c r="A162" s="8"/>
      <c r="B162" s="12"/>
      <c r="C162" s="13"/>
      <c r="D162" s="14"/>
      <c r="E162" s="14"/>
      <c r="F162" s="15" t="s">
        <v>64</v>
      </c>
      <c r="G162" s="16">
        <f>SUM(C149:H149)</f>
        <v>25</v>
      </c>
      <c r="H162" s="15" t="s">
        <v>65</v>
      </c>
      <c r="I162" s="8"/>
      <c r="J162" s="8"/>
      <c r="K162" s="8"/>
      <c r="L162" s="8"/>
      <c r="M162" s="8"/>
      <c r="N162" s="15" t="s">
        <v>64</v>
      </c>
      <c r="O162" s="16">
        <f>SUM(K149:P149)</f>
        <v>25</v>
      </c>
      <c r="P162" s="15" t="s">
        <v>65</v>
      </c>
      <c r="Q162" s="8"/>
    </row>
    <row r="163" spans="1:17" ht="16.5">
      <c r="A163" s="8"/>
      <c r="B163" s="6"/>
      <c r="C163" s="6"/>
      <c r="D163" s="6"/>
      <c r="E163" s="6"/>
      <c r="F163" s="4"/>
      <c r="G163" s="6"/>
      <c r="H163" s="6"/>
      <c r="I163" s="4"/>
      <c r="J163" s="4"/>
      <c r="K163" s="4"/>
      <c r="L163" s="4"/>
      <c r="M163" s="4"/>
      <c r="N163" s="4"/>
      <c r="O163" s="18"/>
      <c r="P163" s="6"/>
      <c r="Q163" s="8"/>
    </row>
    <row r="164" spans="1:17" ht="16.5">
      <c r="A164" s="8"/>
      <c r="B164" s="4"/>
      <c r="C164" s="4"/>
      <c r="D164" s="4"/>
      <c r="E164" s="4"/>
      <c r="F164" s="4"/>
      <c r="G164" s="6"/>
      <c r="H164" s="17"/>
      <c r="I164" s="6"/>
      <c r="J164" s="4"/>
      <c r="K164" s="4"/>
      <c r="L164" s="4"/>
      <c r="M164" s="4"/>
      <c r="N164" s="4"/>
      <c r="O164" s="6"/>
      <c r="P164" s="17"/>
      <c r="Q164" s="8"/>
    </row>
    <row r="165" spans="1:17" ht="18.75">
      <c r="A165" s="8"/>
      <c r="B165" s="5" t="str">
        <f>'REKOD PRESTASI MURID'!W12</f>
        <v>
S.K. 8.1
PEMAKANAN</v>
      </c>
      <c r="C165" s="18"/>
      <c r="D165" s="18"/>
      <c r="E165" s="18"/>
      <c r="F165" s="18"/>
      <c r="G165" s="18"/>
      <c r="H165" s="7"/>
      <c r="I165" s="4"/>
      <c r="J165" s="252" t="str">
        <f>'REKOD PRESTASI MURID'!X12</f>
        <v>
S.K. 9.1
PERTOLONGAN CEMAS</v>
      </c>
      <c r="K165" s="252"/>
      <c r="L165" s="252"/>
      <c r="M165" s="252"/>
      <c r="N165" s="18"/>
      <c r="O165" s="18"/>
      <c r="P165" s="7"/>
      <c r="Q165" s="8"/>
    </row>
    <row r="166" spans="1:17" ht="16.5">
      <c r="A166" s="8"/>
      <c r="B166" s="9" t="s">
        <v>51</v>
      </c>
      <c r="C166" s="10" t="s">
        <v>57</v>
      </c>
      <c r="D166" s="10" t="s">
        <v>58</v>
      </c>
      <c r="E166" s="10" t="s">
        <v>59</v>
      </c>
      <c r="F166" s="10" t="s">
        <v>60</v>
      </c>
      <c r="G166" s="10" t="s">
        <v>61</v>
      </c>
      <c r="H166" s="10" t="s">
        <v>62</v>
      </c>
      <c r="I166" s="8"/>
      <c r="J166" s="9" t="s">
        <v>51</v>
      </c>
      <c r="K166" s="10" t="s">
        <v>57</v>
      </c>
      <c r="L166" s="10" t="s">
        <v>58</v>
      </c>
      <c r="M166" s="10" t="s">
        <v>59</v>
      </c>
      <c r="N166" s="10" t="s">
        <v>60</v>
      </c>
      <c r="O166" s="10" t="s">
        <v>61</v>
      </c>
      <c r="P166" s="10" t="s">
        <v>62</v>
      </c>
      <c r="Q166" s="8"/>
    </row>
    <row r="167" spans="1:17" ht="16.5">
      <c r="A167" s="8"/>
      <c r="B167" s="11" t="s">
        <v>63</v>
      </c>
      <c r="C167" s="11">
        <f>COUNTIF('REKOD PRESTASI MURID'!$W$13:$W$66,1)</f>
        <v>4</v>
      </c>
      <c r="D167" s="11">
        <f>COUNTIF('REKOD PRESTASI MURID'!$W$13:$W$66,2)</f>
        <v>4</v>
      </c>
      <c r="E167" s="11">
        <f>COUNTIF('REKOD PRESTASI MURID'!$W$13:$W$66,3)</f>
        <v>4</v>
      </c>
      <c r="F167" s="11">
        <f>COUNTIF('REKOD PRESTASI MURID'!$W$13:$W$66,4)</f>
        <v>5</v>
      </c>
      <c r="G167" s="11">
        <f>COUNTIF('REKOD PRESTASI MURID'!$W$13:$W$66,5)</f>
        <v>4</v>
      </c>
      <c r="H167" s="11">
        <f>COUNTIF('REKOD PRESTASI MURID'!$W$13:$W$66,6)</f>
        <v>4</v>
      </c>
      <c r="I167" s="8"/>
      <c r="J167" s="11" t="s">
        <v>63</v>
      </c>
      <c r="K167" s="11">
        <f>COUNTIF('REKOD PRESTASI MURID'!$X$13:$X$66,1)</f>
        <v>4</v>
      </c>
      <c r="L167" s="11">
        <f>COUNTIF('REKOD PRESTASI MURID'!$X$13:$X$66,2)</f>
        <v>4</v>
      </c>
      <c r="M167" s="11">
        <f>COUNTIF('REKOD PRESTASI MURID'!$X$13:$X$66,3)</f>
        <v>4</v>
      </c>
      <c r="N167" s="11">
        <f>COUNTIF('REKOD PRESTASI MURID'!$X$13:$X$66,4)</f>
        <v>4</v>
      </c>
      <c r="O167" s="11">
        <f>COUNTIF('REKOD PRESTASI MURID'!$X$13:$X$66,5)</f>
        <v>5</v>
      </c>
      <c r="P167" s="11">
        <f>COUNTIF('REKOD PRESTASI MURID'!$X$13:$X$66,6)</f>
        <v>4</v>
      </c>
      <c r="Q167" s="8"/>
    </row>
    <row r="168" spans="1:17" ht="16.5">
      <c r="A168" s="8"/>
      <c r="B168" s="19"/>
      <c r="C168" s="19"/>
      <c r="D168" s="19"/>
      <c r="E168" s="19"/>
      <c r="F168" s="19"/>
      <c r="G168" s="19"/>
      <c r="H168" s="19"/>
      <c r="I168" s="8"/>
      <c r="J168" s="19"/>
      <c r="K168" s="19"/>
      <c r="L168" s="19"/>
      <c r="M168" s="19"/>
      <c r="N168" s="19"/>
      <c r="O168" s="19"/>
      <c r="P168" s="19"/>
      <c r="Q168" s="8"/>
    </row>
    <row r="169" spans="1:17" ht="16.5">
      <c r="A169" s="8"/>
      <c r="B169" s="19"/>
      <c r="C169" s="19"/>
      <c r="D169" s="19"/>
      <c r="E169" s="19"/>
      <c r="F169" s="19"/>
      <c r="G169" s="19"/>
      <c r="H169" s="19"/>
      <c r="I169" s="8"/>
      <c r="J169" s="19"/>
      <c r="K169" s="19"/>
      <c r="L169" s="19"/>
      <c r="M169" s="19"/>
      <c r="N169" s="19"/>
      <c r="O169" s="19"/>
      <c r="P169" s="19"/>
      <c r="Q169" s="8"/>
    </row>
    <row r="170" spans="1:17" ht="16.5">
      <c r="A170" s="8"/>
      <c r="B170" s="19"/>
      <c r="C170" s="19"/>
      <c r="D170" s="19"/>
      <c r="E170" s="19"/>
      <c r="F170" s="19"/>
      <c r="G170" s="19"/>
      <c r="H170" s="19"/>
      <c r="I170" s="8"/>
      <c r="J170" s="19"/>
      <c r="K170" s="19"/>
      <c r="L170" s="19"/>
      <c r="M170" s="19"/>
      <c r="N170" s="19"/>
      <c r="O170" s="19"/>
      <c r="P170" s="19"/>
      <c r="Q170" s="8"/>
    </row>
    <row r="171" spans="1:17" ht="16.5">
      <c r="A171" s="8"/>
      <c r="B171" s="19"/>
      <c r="C171" s="19"/>
      <c r="D171" s="19"/>
      <c r="E171" s="19"/>
      <c r="F171" s="19"/>
      <c r="G171" s="19"/>
      <c r="H171" s="19"/>
      <c r="I171" s="8"/>
      <c r="J171" s="19"/>
      <c r="K171" s="19"/>
      <c r="L171" s="19"/>
      <c r="M171" s="19"/>
      <c r="N171" s="19"/>
      <c r="O171" s="19"/>
      <c r="P171" s="19"/>
      <c r="Q171" s="8"/>
    </row>
    <row r="172" spans="1:17" ht="16.5">
      <c r="A172" s="8"/>
      <c r="B172" s="19"/>
      <c r="C172" s="19"/>
      <c r="D172" s="19"/>
      <c r="E172" s="19"/>
      <c r="F172" s="19"/>
      <c r="G172" s="19"/>
      <c r="H172" s="19"/>
      <c r="I172" s="8"/>
      <c r="J172" s="19"/>
      <c r="K172" s="19"/>
      <c r="L172" s="19"/>
      <c r="M172" s="19"/>
      <c r="N172" s="19"/>
      <c r="O172" s="19"/>
      <c r="P172" s="19"/>
      <c r="Q172" s="8"/>
    </row>
    <row r="173" spans="1:17" ht="16.5">
      <c r="A173" s="8"/>
      <c r="B173" s="19"/>
      <c r="C173" s="19"/>
      <c r="D173" s="19"/>
      <c r="E173" s="19"/>
      <c r="F173" s="19"/>
      <c r="G173" s="19"/>
      <c r="H173" s="19"/>
      <c r="I173" s="8"/>
      <c r="J173" s="19"/>
      <c r="K173" s="19"/>
      <c r="L173" s="19"/>
      <c r="M173" s="19"/>
      <c r="N173" s="19"/>
      <c r="O173" s="19"/>
      <c r="P173" s="19"/>
      <c r="Q173" s="8"/>
    </row>
    <row r="174" spans="1:17" ht="16.5">
      <c r="A174" s="8"/>
      <c r="B174" s="19"/>
      <c r="C174" s="19"/>
      <c r="D174" s="19"/>
      <c r="E174" s="19"/>
      <c r="F174" s="19"/>
      <c r="G174" s="19"/>
      <c r="H174" s="19"/>
      <c r="I174" s="8"/>
      <c r="J174" s="19"/>
      <c r="K174" s="19"/>
      <c r="L174" s="19"/>
      <c r="M174" s="19"/>
      <c r="N174" s="19"/>
      <c r="O174" s="19"/>
      <c r="P174" s="19"/>
      <c r="Q174" s="8"/>
    </row>
    <row r="175" spans="1:17" ht="16.5">
      <c r="A175" s="8"/>
      <c r="B175" s="19"/>
      <c r="C175" s="19"/>
      <c r="D175" s="19"/>
      <c r="E175" s="19"/>
      <c r="F175" s="19"/>
      <c r="G175" s="19"/>
      <c r="H175" s="19"/>
      <c r="I175" s="8"/>
      <c r="J175" s="19"/>
      <c r="K175" s="19"/>
      <c r="L175" s="19"/>
      <c r="M175" s="19"/>
      <c r="N175" s="19"/>
      <c r="O175" s="19"/>
      <c r="P175" s="19"/>
      <c r="Q175" s="8"/>
    </row>
    <row r="176" spans="1:17" ht="16.5">
      <c r="A176" s="8"/>
      <c r="B176" s="19"/>
      <c r="C176" s="19"/>
      <c r="D176" s="19"/>
      <c r="E176" s="19"/>
      <c r="F176" s="19"/>
      <c r="G176" s="19"/>
      <c r="H176" s="19"/>
      <c r="I176" s="8"/>
      <c r="J176" s="19"/>
      <c r="K176" s="19"/>
      <c r="L176" s="19"/>
      <c r="M176" s="19"/>
      <c r="N176" s="19"/>
      <c r="O176" s="19"/>
      <c r="P176" s="19"/>
      <c r="Q176" s="8"/>
    </row>
    <row r="177" spans="1:17" ht="16.5">
      <c r="A177" s="8"/>
      <c r="B177" s="19"/>
      <c r="C177" s="19"/>
      <c r="D177" s="19"/>
      <c r="E177" s="19"/>
      <c r="F177" s="19"/>
      <c r="G177" s="19"/>
      <c r="H177" s="19"/>
      <c r="I177" s="8"/>
      <c r="J177" s="19"/>
      <c r="K177" s="19"/>
      <c r="L177" s="19"/>
      <c r="M177" s="19"/>
      <c r="N177" s="19"/>
      <c r="O177" s="19"/>
      <c r="P177" s="19"/>
      <c r="Q177" s="8"/>
    </row>
    <row r="178" spans="1:17" ht="16.5">
      <c r="A178" s="8"/>
      <c r="B178" s="19"/>
      <c r="C178" s="19"/>
      <c r="D178" s="19"/>
      <c r="E178" s="19"/>
      <c r="F178" s="19"/>
      <c r="G178" s="19"/>
      <c r="H178" s="19"/>
      <c r="I178" s="8"/>
      <c r="J178" s="19"/>
      <c r="K178" s="19"/>
      <c r="L178" s="19"/>
      <c r="M178" s="19"/>
      <c r="N178" s="19"/>
      <c r="O178" s="19"/>
      <c r="P178" s="19"/>
      <c r="Q178" s="8"/>
    </row>
    <row r="179" spans="1:17" ht="16.5">
      <c r="A179" s="8"/>
      <c r="B179" s="19"/>
      <c r="C179" s="19"/>
      <c r="D179" s="19"/>
      <c r="E179" s="19"/>
      <c r="F179" s="19"/>
      <c r="G179" s="19"/>
      <c r="H179" s="19"/>
      <c r="I179" s="8"/>
      <c r="J179" s="19"/>
      <c r="K179" s="19"/>
      <c r="L179" s="19"/>
      <c r="M179" s="19"/>
      <c r="N179" s="19"/>
      <c r="O179" s="19"/>
      <c r="P179" s="19"/>
      <c r="Q179" s="8"/>
    </row>
    <row r="180" spans="1:17" ht="16.5">
      <c r="A180" s="8"/>
      <c r="B180" s="19"/>
      <c r="C180" s="19"/>
      <c r="D180" s="19"/>
      <c r="E180" s="19"/>
      <c r="F180" s="15" t="s">
        <v>64</v>
      </c>
      <c r="G180" s="16">
        <f>SUM(C167:H167)</f>
        <v>25</v>
      </c>
      <c r="H180" s="15" t="s">
        <v>65</v>
      </c>
      <c r="I180" s="14"/>
      <c r="J180" s="19"/>
      <c r="K180" s="19"/>
      <c r="L180" s="19"/>
      <c r="M180" s="19"/>
      <c r="N180" s="15" t="s">
        <v>64</v>
      </c>
      <c r="O180" s="16">
        <f>SUM(K167:P167)</f>
        <v>25</v>
      </c>
      <c r="P180" s="15" t="s">
        <v>65</v>
      </c>
      <c r="Q180" s="8"/>
    </row>
    <row r="181" spans="1:17" ht="16.5">
      <c r="A181" s="8"/>
      <c r="B181" s="8"/>
      <c r="C181" s="8"/>
      <c r="D181" s="8"/>
      <c r="E181" s="8"/>
      <c r="F181" s="8"/>
      <c r="G181" s="14"/>
      <c r="H181" s="20"/>
      <c r="I181" s="14"/>
      <c r="J181" s="8"/>
      <c r="K181" s="8"/>
      <c r="L181" s="8"/>
      <c r="M181" s="8"/>
      <c r="N181" s="8"/>
      <c r="O181" s="14"/>
      <c r="P181" s="20"/>
      <c r="Q181" s="8"/>
    </row>
    <row r="182" spans="1:17" ht="16.5">
      <c r="A182" s="8"/>
      <c r="B182" s="8"/>
      <c r="C182" s="8"/>
      <c r="D182" s="8"/>
      <c r="E182" s="8"/>
      <c r="F182" s="8"/>
      <c r="G182" s="14"/>
      <c r="H182" s="20"/>
      <c r="I182" s="14"/>
      <c r="J182" s="8"/>
      <c r="K182" s="8"/>
      <c r="L182" s="8"/>
      <c r="M182" s="8"/>
      <c r="N182" s="8"/>
      <c r="O182" s="14"/>
      <c r="P182" s="20"/>
      <c r="Q182" s="8"/>
    </row>
    <row r="183" spans="1:17" ht="22.5" customHeight="1">
      <c r="A183" s="8"/>
      <c r="B183" s="250" t="str">
        <f>'REKOD PRESTASI MURID'!Y10</f>
        <v>TAHAP PENGUASAAN KESELURUHAN</v>
      </c>
      <c r="C183" s="250"/>
      <c r="D183" s="250"/>
      <c r="E183" s="250"/>
      <c r="F183" s="250"/>
      <c r="G183" s="250"/>
      <c r="H183" s="250"/>
      <c r="I183" s="177"/>
      <c r="J183" s="5"/>
      <c r="K183" s="18"/>
      <c r="L183" s="18"/>
      <c r="M183" s="18"/>
      <c r="N183" s="25"/>
      <c r="O183" s="26"/>
      <c r="P183" s="12"/>
      <c r="Q183" s="8"/>
    </row>
    <row r="184" spans="1:17" ht="16.5">
      <c r="A184" s="8"/>
      <c r="B184" s="9" t="s">
        <v>51</v>
      </c>
      <c r="C184" s="10" t="s">
        <v>57</v>
      </c>
      <c r="D184" s="10" t="s">
        <v>58</v>
      </c>
      <c r="E184" s="10" t="s">
        <v>59</v>
      </c>
      <c r="F184" s="10" t="s">
        <v>60</v>
      </c>
      <c r="G184" s="10" t="s">
        <v>61</v>
      </c>
      <c r="H184" s="10" t="s">
        <v>62</v>
      </c>
      <c r="I184" s="8"/>
      <c r="J184" s="178"/>
      <c r="K184" s="179"/>
      <c r="L184" s="179"/>
      <c r="M184" s="179"/>
      <c r="N184" s="179"/>
      <c r="O184" s="179"/>
      <c r="P184" s="179"/>
      <c r="Q184" s="8"/>
    </row>
    <row r="185" spans="1:17" ht="16.5">
      <c r="A185" s="8"/>
      <c r="B185" s="11" t="s">
        <v>63</v>
      </c>
      <c r="C185" s="11">
        <f>COUNTIF('REKOD PRESTASI MURID'!$Y$13:$Y$66,1)</f>
        <v>4</v>
      </c>
      <c r="D185" s="11">
        <f>COUNTIF('REKOD PRESTASI MURID'!$Y$13:$Y$66,2)</f>
        <v>4</v>
      </c>
      <c r="E185" s="11">
        <f>COUNTIF('REKOD PRESTASI MURID'!$Y$13:$Y$66,3)</f>
        <v>4</v>
      </c>
      <c r="F185" s="11">
        <f>COUNTIF('REKOD PRESTASI MURID'!$Y$13:$Y$66,4)</f>
        <v>4</v>
      </c>
      <c r="G185" s="11">
        <f>COUNTIF('REKOD PRESTASI MURID'!$Y$13:$Y$66,5)</f>
        <v>4</v>
      </c>
      <c r="H185" s="11">
        <f>COUNTIF('REKOD PRESTASI MURID'!$Y$13:$Y$66,6)</f>
        <v>5</v>
      </c>
      <c r="I185" s="8"/>
      <c r="J185" s="180"/>
      <c r="K185" s="180"/>
      <c r="L185" s="180"/>
      <c r="M185" s="180"/>
      <c r="N185" s="180"/>
      <c r="O185" s="180"/>
      <c r="P185" s="180"/>
      <c r="Q185" s="8"/>
    </row>
    <row r="186" spans="1:17" ht="16.5">
      <c r="A186" s="8"/>
      <c r="B186" s="19"/>
      <c r="C186" s="19"/>
      <c r="D186" s="19"/>
      <c r="E186" s="19"/>
      <c r="F186" s="19"/>
      <c r="G186" s="19"/>
      <c r="H186" s="19"/>
      <c r="I186" s="8"/>
      <c r="J186" s="19"/>
      <c r="K186" s="19"/>
      <c r="L186" s="19"/>
      <c r="M186" s="19"/>
      <c r="N186" s="19"/>
      <c r="O186" s="19"/>
      <c r="P186" s="19"/>
      <c r="Q186" s="8"/>
    </row>
    <row r="187" spans="1:17" ht="16.5">
      <c r="A187" s="8"/>
      <c r="B187" s="19"/>
      <c r="C187" s="19"/>
      <c r="D187" s="19"/>
      <c r="E187" s="19"/>
      <c r="F187" s="19"/>
      <c r="G187" s="19"/>
      <c r="H187" s="19"/>
      <c r="I187" s="8"/>
      <c r="J187" s="19"/>
      <c r="K187" s="19"/>
      <c r="L187" s="19"/>
      <c r="M187" s="19"/>
      <c r="N187" s="19"/>
      <c r="O187" s="19"/>
      <c r="P187" s="19"/>
      <c r="Q187" s="8"/>
    </row>
    <row r="188" spans="1:17" ht="16.5">
      <c r="A188" s="8"/>
      <c r="B188" s="19"/>
      <c r="C188" s="19"/>
      <c r="D188" s="19"/>
      <c r="E188" s="19"/>
      <c r="F188" s="19"/>
      <c r="G188" s="19"/>
      <c r="H188" s="19"/>
      <c r="I188" s="8"/>
      <c r="J188" s="19"/>
      <c r="K188" s="19"/>
      <c r="L188" s="19"/>
      <c r="M188" s="19"/>
      <c r="N188" s="19"/>
      <c r="O188" s="19"/>
      <c r="P188" s="19"/>
      <c r="Q188" s="8"/>
    </row>
    <row r="189" spans="1:17" ht="16.5">
      <c r="A189" s="8"/>
      <c r="B189" s="19"/>
      <c r="C189" s="19"/>
      <c r="D189" s="19"/>
      <c r="E189" s="19"/>
      <c r="F189" s="19"/>
      <c r="G189" s="19"/>
      <c r="H189" s="19"/>
      <c r="I189" s="8"/>
      <c r="J189" s="19"/>
      <c r="K189" s="19"/>
      <c r="L189" s="19"/>
      <c r="M189" s="19"/>
      <c r="N189" s="19"/>
      <c r="O189" s="19"/>
      <c r="P189" s="19"/>
      <c r="Q189" s="8"/>
    </row>
    <row r="190" spans="1:17" ht="16.5">
      <c r="A190" s="8"/>
      <c r="B190" s="19"/>
      <c r="C190" s="19"/>
      <c r="D190" s="19"/>
      <c r="E190" s="19"/>
      <c r="F190" s="19"/>
      <c r="G190" s="19"/>
      <c r="H190" s="19"/>
      <c r="I190" s="8"/>
      <c r="J190" s="19"/>
      <c r="K190" s="19"/>
      <c r="L190" s="19"/>
      <c r="M190" s="19"/>
      <c r="N190" s="19"/>
      <c r="O190" s="19"/>
      <c r="P190" s="19"/>
      <c r="Q190" s="8"/>
    </row>
    <row r="191" spans="1:17" ht="16.5">
      <c r="A191" s="8"/>
      <c r="B191" s="19"/>
      <c r="C191" s="19"/>
      <c r="D191" s="19"/>
      <c r="E191" s="19"/>
      <c r="F191" s="19"/>
      <c r="G191" s="19"/>
      <c r="H191" s="19"/>
      <c r="I191" s="8"/>
      <c r="J191" s="19"/>
      <c r="K191" s="19"/>
      <c r="L191" s="19"/>
      <c r="M191" s="19"/>
      <c r="N191" s="19"/>
      <c r="O191" s="19"/>
      <c r="P191" s="19"/>
      <c r="Q191" s="8"/>
    </row>
    <row r="192" spans="1:17" ht="16.5">
      <c r="A192" s="8"/>
      <c r="B192" s="19"/>
      <c r="C192" s="19"/>
      <c r="D192" s="19"/>
      <c r="E192" s="19"/>
      <c r="F192" s="19"/>
      <c r="G192" s="19"/>
      <c r="H192" s="19"/>
      <c r="I192" s="8"/>
      <c r="J192" s="19"/>
      <c r="K192" s="19"/>
      <c r="L192" s="19"/>
      <c r="M192" s="19"/>
      <c r="N192" s="19"/>
      <c r="O192" s="19"/>
      <c r="P192" s="19"/>
      <c r="Q192" s="8"/>
    </row>
    <row r="193" spans="1:17" ht="16.5">
      <c r="A193" s="8"/>
      <c r="B193" s="19"/>
      <c r="C193" s="19"/>
      <c r="D193" s="19"/>
      <c r="E193" s="19"/>
      <c r="F193" s="19"/>
      <c r="G193" s="19"/>
      <c r="H193" s="19"/>
      <c r="I193" s="8"/>
      <c r="J193" s="19"/>
      <c r="K193" s="19"/>
      <c r="L193" s="19"/>
      <c r="M193" s="19"/>
      <c r="N193" s="19"/>
      <c r="O193" s="19"/>
      <c r="P193" s="19"/>
      <c r="Q193" s="8"/>
    </row>
    <row r="194" spans="1:17" ht="16.5">
      <c r="A194" s="8"/>
      <c r="B194" s="19"/>
      <c r="C194" s="19"/>
      <c r="D194" s="19"/>
      <c r="E194" s="19"/>
      <c r="F194" s="19"/>
      <c r="G194" s="19"/>
      <c r="H194" s="19"/>
      <c r="I194" s="8"/>
      <c r="J194" s="19"/>
      <c r="K194" s="19"/>
      <c r="L194" s="19"/>
      <c r="M194" s="19"/>
      <c r="N194" s="19"/>
      <c r="O194" s="19"/>
      <c r="P194" s="19"/>
      <c r="Q194" s="8"/>
    </row>
    <row r="195" spans="1:17" ht="16.5">
      <c r="A195" s="8"/>
      <c r="B195" s="19"/>
      <c r="C195" s="19"/>
      <c r="D195" s="19"/>
      <c r="E195" s="19"/>
      <c r="F195" s="19"/>
      <c r="G195" s="19"/>
      <c r="H195" s="19"/>
      <c r="I195" s="8"/>
      <c r="J195" s="19"/>
      <c r="K195" s="19"/>
      <c r="L195" s="19"/>
      <c r="M195" s="19"/>
      <c r="N195" s="19"/>
      <c r="O195" s="19"/>
      <c r="P195" s="19"/>
      <c r="Q195" s="8"/>
    </row>
    <row r="196" spans="1:17" ht="16.5">
      <c r="A196" s="8"/>
      <c r="B196" s="19"/>
      <c r="C196" s="19"/>
      <c r="D196" s="19"/>
      <c r="E196" s="19"/>
      <c r="F196" s="19"/>
      <c r="G196" s="19"/>
      <c r="H196" s="19"/>
      <c r="I196" s="8"/>
      <c r="J196" s="19"/>
      <c r="K196" s="19"/>
      <c r="L196" s="19"/>
      <c r="M196" s="19"/>
      <c r="N196" s="19"/>
      <c r="O196" s="19"/>
      <c r="P196" s="19"/>
      <c r="Q196" s="8"/>
    </row>
    <row r="197" spans="1:17" ht="16.5">
      <c r="A197" s="8"/>
      <c r="B197" s="19"/>
      <c r="C197" s="19"/>
      <c r="D197" s="19"/>
      <c r="E197" s="19"/>
      <c r="F197" s="19"/>
      <c r="G197" s="19"/>
      <c r="H197" s="19"/>
      <c r="I197" s="8"/>
      <c r="J197" s="19"/>
      <c r="K197" s="19"/>
      <c r="L197" s="19"/>
      <c r="M197" s="19"/>
      <c r="N197" s="19"/>
      <c r="O197" s="19"/>
      <c r="P197" s="19"/>
      <c r="Q197" s="8"/>
    </row>
    <row r="198" spans="1:17" ht="16.5">
      <c r="A198" s="8"/>
      <c r="B198" s="19"/>
      <c r="C198" s="19"/>
      <c r="D198" s="19"/>
      <c r="E198" s="19"/>
      <c r="F198" s="15" t="s">
        <v>64</v>
      </c>
      <c r="G198" s="16">
        <f>SUM(C185:H185)</f>
        <v>25</v>
      </c>
      <c r="H198" s="15" t="s">
        <v>65</v>
      </c>
      <c r="I198" s="14"/>
      <c r="J198" s="19"/>
      <c r="K198" s="19"/>
      <c r="L198" s="19"/>
      <c r="M198" s="180"/>
      <c r="N198" s="180"/>
      <c r="O198" s="181"/>
      <c r="P198" s="180"/>
      <c r="Q198" s="177"/>
    </row>
    <row r="199" spans="1:17" ht="16.5">
      <c r="A199" s="8"/>
      <c r="B199" s="8"/>
      <c r="C199" s="8"/>
      <c r="D199" s="8"/>
      <c r="E199" s="8"/>
      <c r="F199" s="8"/>
      <c r="G199" s="14"/>
      <c r="H199" s="251"/>
      <c r="I199" s="14"/>
      <c r="J199" s="8"/>
      <c r="K199" s="8"/>
      <c r="L199" s="8"/>
      <c r="M199" s="8"/>
      <c r="N199" s="8"/>
      <c r="O199" s="14"/>
      <c r="P199" s="247"/>
      <c r="Q199" s="14"/>
    </row>
    <row r="200" spans="1:17" ht="16.5">
      <c r="A200" s="8"/>
      <c r="B200" s="4"/>
      <c r="C200" s="4"/>
      <c r="D200" s="4"/>
      <c r="E200" s="4"/>
      <c r="F200" s="4"/>
      <c r="G200" s="6"/>
      <c r="H200" s="247"/>
      <c r="I200" s="14"/>
      <c r="J200" s="8"/>
      <c r="K200" s="8"/>
      <c r="L200" s="8"/>
      <c r="M200" s="8"/>
      <c r="N200" s="8"/>
      <c r="O200" s="14"/>
      <c r="P200" s="247"/>
      <c r="Q200" s="14"/>
    </row>
    <row r="201" spans="1:17" ht="18.75" hidden="1">
      <c r="A201" s="8"/>
      <c r="B201" s="5">
        <f>'REKOD PRESTASI MURID'!AA12</f>
        <v>0</v>
      </c>
      <c r="C201" s="18" t="s">
        <v>66</v>
      </c>
      <c r="D201" s="18"/>
      <c r="E201" s="18"/>
      <c r="F201" s="18"/>
      <c r="G201" s="18"/>
      <c r="H201" s="12"/>
      <c r="I201" s="14"/>
      <c r="J201" s="5">
        <f>'REKOD PRESTASI MURID'!AB12</f>
        <v>0</v>
      </c>
      <c r="K201" s="18" t="s">
        <v>67</v>
      </c>
      <c r="L201" s="18"/>
      <c r="M201" s="18"/>
      <c r="N201" s="18"/>
      <c r="O201" s="18"/>
      <c r="P201" s="12"/>
      <c r="Q201" s="14"/>
    </row>
    <row r="202" spans="1:17" ht="16.5" hidden="1">
      <c r="A202" s="8"/>
      <c r="B202" s="9" t="s">
        <v>51</v>
      </c>
      <c r="C202" s="10" t="s">
        <v>57</v>
      </c>
      <c r="D202" s="10" t="s">
        <v>58</v>
      </c>
      <c r="E202" s="10" t="s">
        <v>59</v>
      </c>
      <c r="F202" s="10" t="s">
        <v>60</v>
      </c>
      <c r="G202" s="10" t="s">
        <v>61</v>
      </c>
      <c r="H202" s="10" t="s">
        <v>62</v>
      </c>
      <c r="I202" s="8"/>
      <c r="J202" s="9" t="s">
        <v>51</v>
      </c>
      <c r="K202" s="10" t="s">
        <v>57</v>
      </c>
      <c r="L202" s="10" t="s">
        <v>58</v>
      </c>
      <c r="M202" s="10" t="s">
        <v>59</v>
      </c>
      <c r="N202" s="10" t="s">
        <v>60</v>
      </c>
      <c r="O202" s="10" t="s">
        <v>61</v>
      </c>
      <c r="P202" s="10" t="s">
        <v>62</v>
      </c>
      <c r="Q202" s="8"/>
    </row>
    <row r="203" spans="1:17" ht="16.5" hidden="1">
      <c r="A203" s="8"/>
      <c r="B203" s="11" t="s">
        <v>63</v>
      </c>
      <c r="C203" s="11">
        <f>COUNTIF('REKOD PRESTASI MURID'!$AA$13:$AA$66,1)</f>
        <v>0</v>
      </c>
      <c r="D203" s="11">
        <f>COUNTIF('REKOD PRESTASI MURID'!$AA$13:$AA$66,2)</f>
        <v>0</v>
      </c>
      <c r="E203" s="11">
        <f>COUNTIF('REKOD PRESTASI MURID'!$AA$13:$AA$66,3)</f>
        <v>0</v>
      </c>
      <c r="F203" s="11">
        <f>COUNTIF('REKOD PRESTASI MURID'!$AA$13:$AA$66,4)</f>
        <v>0</v>
      </c>
      <c r="G203" s="11">
        <f>COUNTIF('REKOD PRESTASI MURID'!$AA$13:$AA$66,5)</f>
        <v>0</v>
      </c>
      <c r="H203" s="11">
        <f>COUNTIF('REKOD PRESTASI MURID'!$AA$13:$AA$66,6)</f>
        <v>0</v>
      </c>
      <c r="I203" s="8"/>
      <c r="J203" s="11" t="s">
        <v>63</v>
      </c>
      <c r="K203" s="11">
        <f>COUNTIF('REKOD PRESTASI MURID'!$AB$13:$AB$66,1)</f>
        <v>0</v>
      </c>
      <c r="L203" s="11">
        <f>COUNTIF('REKOD PRESTASI MURID'!$AB$13:$AB$66,2)</f>
        <v>0</v>
      </c>
      <c r="M203" s="11">
        <f>COUNTIF('REKOD PRESTASI MURID'!$AB$13:$AB$66,3)</f>
        <v>0</v>
      </c>
      <c r="N203" s="11">
        <f>COUNTIF('REKOD PRESTASI MURID'!$AB$13:$AB$66,4)</f>
        <v>0</v>
      </c>
      <c r="O203" s="11">
        <f>COUNTIF('REKOD PRESTASI MURID'!$AB$13:$AB$66,5)</f>
        <v>0</v>
      </c>
      <c r="P203" s="11">
        <f>COUNTIF('REKOD PRESTASI MURID'!$AB$13:$AB$66,6)</f>
        <v>0</v>
      </c>
      <c r="Q203" s="8"/>
    </row>
    <row r="204" spans="1:17" ht="16.5" hidden="1">
      <c r="A204" s="8"/>
      <c r="B204" s="19"/>
      <c r="C204" s="19"/>
      <c r="D204" s="19"/>
      <c r="E204" s="19"/>
      <c r="F204" s="19"/>
      <c r="G204" s="19"/>
      <c r="H204" s="19"/>
      <c r="I204" s="8"/>
      <c r="J204" s="19"/>
      <c r="K204" s="19"/>
      <c r="L204" s="19"/>
      <c r="M204" s="19"/>
      <c r="N204" s="19"/>
      <c r="O204" s="19"/>
      <c r="P204" s="19"/>
      <c r="Q204" s="8"/>
    </row>
    <row r="205" spans="1:17" ht="16.5" hidden="1">
      <c r="A205" s="8"/>
      <c r="B205" s="19"/>
      <c r="C205" s="19"/>
      <c r="D205" s="19"/>
      <c r="E205" s="19"/>
      <c r="F205" s="19"/>
      <c r="G205" s="19"/>
      <c r="H205" s="19"/>
      <c r="I205" s="8"/>
      <c r="J205" s="19"/>
      <c r="K205" s="19"/>
      <c r="L205" s="19"/>
      <c r="M205" s="19"/>
      <c r="N205" s="19"/>
      <c r="O205" s="19"/>
      <c r="P205" s="19"/>
      <c r="Q205" s="8"/>
    </row>
    <row r="206" spans="1:17" ht="16.5" hidden="1">
      <c r="A206" s="8"/>
      <c r="B206" s="19"/>
      <c r="C206" s="19"/>
      <c r="D206" s="19"/>
      <c r="E206" s="19"/>
      <c r="F206" s="19"/>
      <c r="G206" s="19"/>
      <c r="H206" s="19"/>
      <c r="I206" s="8"/>
      <c r="J206" s="19"/>
      <c r="K206" s="19"/>
      <c r="L206" s="19"/>
      <c r="M206" s="19"/>
      <c r="N206" s="19"/>
      <c r="O206" s="19"/>
      <c r="P206" s="19"/>
      <c r="Q206" s="8"/>
    </row>
    <row r="207" spans="1:17" ht="16.5" hidden="1">
      <c r="A207" s="8"/>
      <c r="B207" s="19"/>
      <c r="C207" s="19"/>
      <c r="D207" s="19"/>
      <c r="E207" s="19"/>
      <c r="F207" s="19"/>
      <c r="G207" s="19"/>
      <c r="H207" s="19"/>
      <c r="I207" s="8"/>
      <c r="J207" s="19"/>
      <c r="K207" s="19"/>
      <c r="L207" s="19"/>
      <c r="M207" s="19"/>
      <c r="N207" s="19"/>
      <c r="O207" s="19"/>
      <c r="P207" s="19"/>
      <c r="Q207" s="8"/>
    </row>
    <row r="208" spans="1:17" ht="16.5" hidden="1">
      <c r="A208" s="8"/>
      <c r="B208" s="19"/>
      <c r="C208" s="19"/>
      <c r="D208" s="19"/>
      <c r="E208" s="19"/>
      <c r="F208" s="19"/>
      <c r="G208" s="19"/>
      <c r="H208" s="19"/>
      <c r="I208" s="8"/>
      <c r="J208" s="19"/>
      <c r="K208" s="19"/>
      <c r="L208" s="19"/>
      <c r="M208" s="19"/>
      <c r="N208" s="19"/>
      <c r="O208" s="19"/>
      <c r="P208" s="19"/>
      <c r="Q208" s="8"/>
    </row>
    <row r="209" spans="1:17" ht="16.5" hidden="1">
      <c r="A209" s="8"/>
      <c r="B209" s="19"/>
      <c r="C209" s="19"/>
      <c r="D209" s="19"/>
      <c r="E209" s="19"/>
      <c r="F209" s="19"/>
      <c r="G209" s="19"/>
      <c r="H209" s="19"/>
      <c r="I209" s="8"/>
      <c r="J209" s="19"/>
      <c r="K209" s="19"/>
      <c r="L209" s="19"/>
      <c r="M209" s="19"/>
      <c r="N209" s="19"/>
      <c r="O209" s="19"/>
      <c r="P209" s="19"/>
      <c r="Q209" s="8"/>
    </row>
    <row r="210" spans="1:17" ht="16.5" hidden="1">
      <c r="A210" s="8"/>
      <c r="B210" s="19"/>
      <c r="C210" s="19"/>
      <c r="D210" s="19"/>
      <c r="E210" s="19"/>
      <c r="F210" s="19"/>
      <c r="G210" s="19"/>
      <c r="H210" s="19"/>
      <c r="I210" s="8"/>
      <c r="J210" s="19"/>
      <c r="K210" s="19"/>
      <c r="L210" s="19"/>
      <c r="M210" s="19"/>
      <c r="N210" s="19"/>
      <c r="O210" s="19"/>
      <c r="P210" s="19"/>
      <c r="Q210" s="8"/>
    </row>
    <row r="211" spans="1:17" ht="16.5" hidden="1">
      <c r="A211" s="8"/>
      <c r="B211" s="19"/>
      <c r="C211" s="19"/>
      <c r="D211" s="19"/>
      <c r="E211" s="19"/>
      <c r="F211" s="19"/>
      <c r="G211" s="19"/>
      <c r="H211" s="19"/>
      <c r="I211" s="8"/>
      <c r="J211" s="19"/>
      <c r="K211" s="19"/>
      <c r="L211" s="19"/>
      <c r="M211" s="19"/>
      <c r="N211" s="19"/>
      <c r="O211" s="19"/>
      <c r="P211" s="19"/>
      <c r="Q211" s="8"/>
    </row>
    <row r="212" spans="1:17" ht="16.5" hidden="1">
      <c r="A212" s="8"/>
      <c r="B212" s="19"/>
      <c r="C212" s="19"/>
      <c r="D212" s="19"/>
      <c r="E212" s="19"/>
      <c r="F212" s="19"/>
      <c r="G212" s="19"/>
      <c r="H212" s="19"/>
      <c r="I212" s="8"/>
      <c r="J212" s="19"/>
      <c r="K212" s="19"/>
      <c r="L212" s="19"/>
      <c r="M212" s="19"/>
      <c r="N212" s="19"/>
      <c r="O212" s="19"/>
      <c r="P212" s="19"/>
      <c r="Q212" s="8"/>
    </row>
    <row r="213" spans="1:17" ht="16.5" hidden="1">
      <c r="A213" s="8"/>
      <c r="B213" s="19"/>
      <c r="C213" s="19"/>
      <c r="D213" s="19"/>
      <c r="E213" s="19"/>
      <c r="F213" s="19"/>
      <c r="G213" s="19"/>
      <c r="H213" s="19"/>
      <c r="I213" s="8"/>
      <c r="J213" s="19"/>
      <c r="K213" s="19"/>
      <c r="L213" s="19"/>
      <c r="M213" s="19"/>
      <c r="N213" s="19"/>
      <c r="O213" s="19"/>
      <c r="P213" s="19"/>
      <c r="Q213" s="8"/>
    </row>
    <row r="214" spans="1:17" ht="16.5" hidden="1">
      <c r="A214" s="8"/>
      <c r="B214" s="19"/>
      <c r="C214" s="19"/>
      <c r="D214" s="19"/>
      <c r="E214" s="19"/>
      <c r="F214" s="19"/>
      <c r="G214" s="19"/>
      <c r="H214" s="19"/>
      <c r="I214" s="8"/>
      <c r="J214" s="19"/>
      <c r="K214" s="19"/>
      <c r="L214" s="19"/>
      <c r="M214" s="19"/>
      <c r="N214" s="19"/>
      <c r="O214" s="19"/>
      <c r="P214" s="19"/>
      <c r="Q214" s="8"/>
    </row>
    <row r="215" spans="1:17" ht="16.5" hidden="1">
      <c r="A215" s="8"/>
      <c r="B215" s="19"/>
      <c r="C215" s="19"/>
      <c r="D215" s="19"/>
      <c r="E215" s="19"/>
      <c r="F215" s="19"/>
      <c r="G215" s="19"/>
      <c r="H215" s="19"/>
      <c r="I215" s="8"/>
      <c r="J215" s="19"/>
      <c r="K215" s="19"/>
      <c r="L215" s="19"/>
      <c r="M215" s="19"/>
      <c r="N215" s="19"/>
      <c r="O215" s="19"/>
      <c r="P215" s="19"/>
      <c r="Q215" s="8"/>
    </row>
    <row r="216" spans="1:17" ht="16.5" hidden="1">
      <c r="A216" s="8"/>
      <c r="B216" s="19"/>
      <c r="C216" s="19"/>
      <c r="D216" s="19"/>
      <c r="E216" s="19"/>
      <c r="F216" s="15" t="s">
        <v>64</v>
      </c>
      <c r="G216" s="16">
        <f>SUM(C203:H203)</f>
        <v>0</v>
      </c>
      <c r="H216" s="15" t="s">
        <v>65</v>
      </c>
      <c r="I216" s="14"/>
      <c r="J216" s="19"/>
      <c r="K216" s="19"/>
      <c r="L216" s="19"/>
      <c r="M216" s="19"/>
      <c r="N216" s="15" t="s">
        <v>64</v>
      </c>
      <c r="O216" s="16">
        <f>SUM(K203:P203)</f>
        <v>0</v>
      </c>
      <c r="P216" s="15" t="s">
        <v>65</v>
      </c>
      <c r="Q216" s="8"/>
    </row>
    <row r="217" spans="1:17" ht="16.5" hidden="1">
      <c r="A217" s="4"/>
      <c r="B217" s="4"/>
      <c r="C217" s="4"/>
      <c r="D217" s="4"/>
      <c r="E217" s="4"/>
      <c r="F217" s="4"/>
      <c r="G217" s="6"/>
      <c r="H217" s="248"/>
      <c r="I217" s="6"/>
      <c r="J217" s="4"/>
      <c r="K217" s="4"/>
      <c r="L217" s="4"/>
      <c r="M217" s="4"/>
      <c r="N217" s="4"/>
      <c r="O217" s="6"/>
      <c r="P217" s="248"/>
      <c r="Q217" s="4"/>
    </row>
    <row r="218" spans="1:17" ht="16.5" hidden="1">
      <c r="A218" s="4"/>
      <c r="B218" s="4"/>
      <c r="C218" s="4"/>
      <c r="D218" s="4"/>
      <c r="E218" s="4"/>
      <c r="F218" s="4"/>
      <c r="G218" s="6"/>
      <c r="H218" s="248"/>
      <c r="I218" s="6"/>
      <c r="J218" s="4"/>
      <c r="K218" s="4"/>
      <c r="L218" s="4"/>
      <c r="M218" s="4"/>
      <c r="N218" s="4"/>
      <c r="O218" s="6"/>
      <c r="P218" s="248"/>
      <c r="Q218" s="4"/>
    </row>
    <row r="219" spans="1:17" ht="18.75" hidden="1">
      <c r="A219" s="4"/>
      <c r="B219" s="5">
        <f>'REKOD PRESTASI MURID'!AC12</f>
        <v>0</v>
      </c>
      <c r="C219" s="18" t="s">
        <v>68</v>
      </c>
      <c r="D219" s="18"/>
      <c r="E219" s="18"/>
      <c r="F219" s="18"/>
      <c r="G219" s="18"/>
      <c r="H219" s="7"/>
      <c r="I219" s="6"/>
      <c r="J219" s="5" t="str">
        <f>'REKOD PRESTASI MURID'!AD9</f>
        <v>TAHAP PENGUASAAN KESELURUHAN</v>
      </c>
      <c r="K219" s="18"/>
      <c r="L219" s="18"/>
      <c r="M219" s="18"/>
      <c r="N219" s="18"/>
      <c r="O219" s="18"/>
      <c r="P219" s="27"/>
      <c r="Q219" s="4"/>
    </row>
    <row r="220" spans="1:17" ht="16.5" hidden="1">
      <c r="A220" s="8"/>
      <c r="B220" s="9" t="s">
        <v>51</v>
      </c>
      <c r="C220" s="10" t="s">
        <v>57</v>
      </c>
      <c r="D220" s="10" t="s">
        <v>58</v>
      </c>
      <c r="E220" s="10" t="s">
        <v>59</v>
      </c>
      <c r="F220" s="10" t="s">
        <v>60</v>
      </c>
      <c r="G220" s="10" t="s">
        <v>61</v>
      </c>
      <c r="H220" s="10" t="s">
        <v>62</v>
      </c>
      <c r="I220" s="8"/>
      <c r="J220" s="9" t="s">
        <v>51</v>
      </c>
      <c r="K220" s="10" t="s">
        <v>57</v>
      </c>
      <c r="L220" s="10" t="s">
        <v>58</v>
      </c>
      <c r="M220" s="10" t="s">
        <v>59</v>
      </c>
      <c r="N220" s="10" t="s">
        <v>60</v>
      </c>
      <c r="O220" s="10" t="s">
        <v>61</v>
      </c>
      <c r="P220" s="10" t="s">
        <v>62</v>
      </c>
      <c r="Q220" s="8"/>
    </row>
    <row r="221" spans="1:17" ht="16.5" hidden="1">
      <c r="A221" s="8"/>
      <c r="B221" s="11" t="s">
        <v>63</v>
      </c>
      <c r="C221" s="11">
        <f>COUNTIF('REKOD PRESTASI MURID'!$AC$13:$AC$66,1)</f>
        <v>0</v>
      </c>
      <c r="D221" s="11">
        <f>COUNTIF('REKOD PRESTASI MURID'!$AC$13:$AC$66,2)</f>
        <v>0</v>
      </c>
      <c r="E221" s="11">
        <f>COUNTIF('REKOD PRESTASI MURID'!$AC$13:$AC$66,3)</f>
        <v>0</v>
      </c>
      <c r="F221" s="11">
        <f>COUNTIF('REKOD PRESTASI MURID'!$AC$13:$AC$66,4)</f>
        <v>0</v>
      </c>
      <c r="G221" s="11">
        <f>COUNTIF('REKOD PRESTASI MURID'!$AC$13:$AC$66,5)</f>
        <v>0</v>
      </c>
      <c r="H221" s="11">
        <f>COUNTIF('REKOD PRESTASI MURID'!$AC$13:$AC$66,6)</f>
        <v>0</v>
      </c>
      <c r="I221" s="8"/>
      <c r="J221" s="11" t="s">
        <v>63</v>
      </c>
      <c r="K221" s="11">
        <f>COUNTIF('REKOD PRESTASI MURID'!$AD$13:$AD$66,1)</f>
        <v>0</v>
      </c>
      <c r="L221" s="11">
        <f>COUNTIF('REKOD PRESTASI MURID'!$AD$13:$AD$66,2)</f>
        <v>0</v>
      </c>
      <c r="M221" s="11">
        <f>COUNTIF('REKOD PRESTASI MURID'!$AD$13:$AD$66,3)</f>
        <v>0</v>
      </c>
      <c r="N221" s="11">
        <f>COUNTIF('REKOD PRESTASI MURID'!$AD$13:$AD$66,4)</f>
        <v>0</v>
      </c>
      <c r="O221" s="11">
        <f>COUNTIF('REKOD PRESTASI MURID'!$AD$13:$AD$66,5)</f>
        <v>0</v>
      </c>
      <c r="P221" s="11">
        <f>COUNTIF('REKOD PRESTASI MURID'!$AD$13:$AD$66,6)</f>
        <v>0</v>
      </c>
      <c r="Q221" s="8"/>
    </row>
    <row r="222" spans="1:17" ht="16.5" hidden="1">
      <c r="A222" s="8"/>
      <c r="B222" s="19"/>
      <c r="C222" s="19"/>
      <c r="D222" s="19"/>
      <c r="E222" s="19"/>
      <c r="F222" s="19"/>
      <c r="G222" s="19"/>
      <c r="H222" s="19"/>
      <c r="I222" s="8"/>
      <c r="J222" s="19"/>
      <c r="K222" s="19"/>
      <c r="L222" s="19"/>
      <c r="M222" s="19"/>
      <c r="N222" s="19"/>
      <c r="O222" s="19"/>
      <c r="P222" s="19"/>
      <c r="Q222" s="8"/>
    </row>
    <row r="223" spans="1:17" ht="16.5" hidden="1">
      <c r="A223" s="8"/>
      <c r="B223" s="19"/>
      <c r="C223" s="19"/>
      <c r="D223" s="19"/>
      <c r="E223" s="19"/>
      <c r="F223" s="19"/>
      <c r="G223" s="19"/>
      <c r="H223" s="19"/>
      <c r="I223" s="8"/>
      <c r="J223" s="19"/>
      <c r="K223" s="19"/>
      <c r="L223" s="19"/>
      <c r="M223" s="19"/>
      <c r="N223" s="19"/>
      <c r="O223" s="19"/>
      <c r="P223" s="19"/>
      <c r="Q223" s="8"/>
    </row>
    <row r="224" spans="1:17" ht="16.5" hidden="1">
      <c r="A224" s="8"/>
      <c r="B224" s="19"/>
      <c r="C224" s="19"/>
      <c r="D224" s="19"/>
      <c r="E224" s="19"/>
      <c r="F224" s="19"/>
      <c r="G224" s="19"/>
      <c r="H224" s="19"/>
      <c r="I224" s="8"/>
      <c r="J224" s="19"/>
      <c r="K224" s="19"/>
      <c r="L224" s="19"/>
      <c r="M224" s="19"/>
      <c r="N224" s="19"/>
      <c r="O224" s="19"/>
      <c r="P224" s="19"/>
      <c r="Q224" s="8"/>
    </row>
    <row r="225" spans="1:17" ht="16.5" hidden="1">
      <c r="A225" s="8"/>
      <c r="B225" s="19"/>
      <c r="C225" s="19"/>
      <c r="D225" s="19"/>
      <c r="E225" s="19"/>
      <c r="F225" s="19"/>
      <c r="G225" s="19"/>
      <c r="H225" s="19"/>
      <c r="I225" s="8"/>
      <c r="J225" s="19"/>
      <c r="K225" s="19"/>
      <c r="L225" s="19"/>
      <c r="M225" s="19"/>
      <c r="N225" s="19"/>
      <c r="O225" s="19"/>
      <c r="P225" s="19"/>
      <c r="Q225" s="8"/>
    </row>
    <row r="226" spans="1:17" ht="16.5" hidden="1">
      <c r="A226" s="8"/>
      <c r="B226" s="19"/>
      <c r="C226" s="19"/>
      <c r="D226" s="19"/>
      <c r="E226" s="19"/>
      <c r="F226" s="19"/>
      <c r="G226" s="19"/>
      <c r="H226" s="19"/>
      <c r="I226" s="8"/>
      <c r="J226" s="19"/>
      <c r="K226" s="19"/>
      <c r="L226" s="19"/>
      <c r="M226" s="19"/>
      <c r="N226" s="19"/>
      <c r="O226" s="19"/>
      <c r="P226" s="19"/>
      <c r="Q226" s="8"/>
    </row>
    <row r="227" spans="1:17" ht="16.5" hidden="1">
      <c r="A227" s="8"/>
      <c r="B227" s="19"/>
      <c r="C227" s="19"/>
      <c r="D227" s="19"/>
      <c r="E227" s="19"/>
      <c r="F227" s="19"/>
      <c r="G227" s="19"/>
      <c r="H227" s="19"/>
      <c r="I227" s="8"/>
      <c r="J227" s="19"/>
      <c r="K227" s="19"/>
      <c r="L227" s="19"/>
      <c r="M227" s="19"/>
      <c r="N227" s="19"/>
      <c r="O227" s="19"/>
      <c r="P227" s="19"/>
      <c r="Q227" s="8"/>
    </row>
    <row r="228" spans="1:17" ht="16.5" hidden="1">
      <c r="A228" s="8"/>
      <c r="B228" s="19"/>
      <c r="C228" s="19"/>
      <c r="D228" s="19"/>
      <c r="E228" s="19"/>
      <c r="F228" s="19"/>
      <c r="G228" s="19"/>
      <c r="H228" s="19"/>
      <c r="I228" s="8"/>
      <c r="J228" s="19"/>
      <c r="K228" s="19"/>
      <c r="L228" s="19"/>
      <c r="M228" s="19"/>
      <c r="N228" s="19"/>
      <c r="O228" s="19"/>
      <c r="P228" s="19"/>
      <c r="Q228" s="8"/>
    </row>
    <row r="229" spans="1:17" ht="16.5" hidden="1">
      <c r="A229" s="8"/>
      <c r="B229" s="19"/>
      <c r="C229" s="19"/>
      <c r="D229" s="19"/>
      <c r="E229" s="19"/>
      <c r="F229" s="19"/>
      <c r="G229" s="19"/>
      <c r="H229" s="19"/>
      <c r="I229" s="8"/>
      <c r="J229" s="19"/>
      <c r="K229" s="19"/>
      <c r="L229" s="19"/>
      <c r="M229" s="19"/>
      <c r="N229" s="19"/>
      <c r="O229" s="19"/>
      <c r="P229" s="19"/>
      <c r="Q229" s="8"/>
    </row>
    <row r="230" spans="1:17" ht="16.5" hidden="1">
      <c r="A230" s="8"/>
      <c r="B230" s="19"/>
      <c r="C230" s="19"/>
      <c r="D230" s="19"/>
      <c r="E230" s="19"/>
      <c r="F230" s="19"/>
      <c r="G230" s="19"/>
      <c r="H230" s="19"/>
      <c r="I230" s="8"/>
      <c r="J230" s="19"/>
      <c r="K230" s="19"/>
      <c r="L230" s="19"/>
      <c r="M230" s="19"/>
      <c r="N230" s="19"/>
      <c r="O230" s="19"/>
      <c r="P230" s="19"/>
      <c r="Q230" s="8"/>
    </row>
    <row r="231" spans="1:17" ht="16.5" hidden="1">
      <c r="A231" s="8"/>
      <c r="B231" s="19"/>
      <c r="C231" s="19"/>
      <c r="D231" s="19"/>
      <c r="E231" s="19"/>
      <c r="F231" s="19"/>
      <c r="G231" s="19"/>
      <c r="H231" s="19"/>
      <c r="I231" s="8"/>
      <c r="J231" s="19"/>
      <c r="K231" s="19"/>
      <c r="L231" s="19"/>
      <c r="M231" s="19"/>
      <c r="N231" s="19"/>
      <c r="O231" s="19"/>
      <c r="P231" s="19"/>
      <c r="Q231" s="8"/>
    </row>
    <row r="232" spans="1:17" ht="16.5" hidden="1">
      <c r="A232" s="8"/>
      <c r="B232" s="19"/>
      <c r="C232" s="19"/>
      <c r="D232" s="19"/>
      <c r="E232" s="19"/>
      <c r="F232" s="19"/>
      <c r="G232" s="19"/>
      <c r="H232" s="19"/>
      <c r="I232" s="8"/>
      <c r="J232" s="19"/>
      <c r="K232" s="19"/>
      <c r="L232" s="19"/>
      <c r="M232" s="19"/>
      <c r="N232" s="19"/>
      <c r="O232" s="19"/>
      <c r="P232" s="19"/>
      <c r="Q232" s="8"/>
    </row>
    <row r="233" spans="1:17" ht="16.5" hidden="1">
      <c r="A233" s="8"/>
      <c r="B233" s="19"/>
      <c r="C233" s="19"/>
      <c r="D233" s="19"/>
      <c r="E233" s="19"/>
      <c r="F233" s="19"/>
      <c r="G233" s="19"/>
      <c r="H233" s="19"/>
      <c r="I233" s="8"/>
      <c r="J233" s="19"/>
      <c r="K233" s="19"/>
      <c r="L233" s="19"/>
      <c r="M233" s="19"/>
      <c r="N233" s="19"/>
      <c r="O233" s="19"/>
      <c r="P233" s="19"/>
      <c r="Q233" s="8"/>
    </row>
    <row r="234" spans="1:17" ht="16.5" hidden="1">
      <c r="A234" s="8"/>
      <c r="B234" s="19"/>
      <c r="C234" s="19"/>
      <c r="D234" s="19"/>
      <c r="E234" s="19"/>
      <c r="F234" s="15" t="s">
        <v>64</v>
      </c>
      <c r="G234" s="16">
        <f>SUM(C221:H221)</f>
        <v>0</v>
      </c>
      <c r="H234" s="15" t="s">
        <v>65</v>
      </c>
      <c r="I234" s="14"/>
      <c r="J234" s="19"/>
      <c r="K234" s="19"/>
      <c r="L234" s="19"/>
      <c r="M234" s="19"/>
      <c r="N234" s="15" t="s">
        <v>64</v>
      </c>
      <c r="O234" s="16">
        <f>SUM(K221:P221)</f>
        <v>0</v>
      </c>
      <c r="P234" s="15" t="s">
        <v>65</v>
      </c>
      <c r="Q234" s="8"/>
    </row>
    <row r="235" spans="1:17" ht="16.5" hidden="1">
      <c r="A235" s="4"/>
      <c r="B235" s="4"/>
      <c r="C235" s="4"/>
      <c r="D235" s="4"/>
      <c r="E235" s="4"/>
      <c r="F235" s="4"/>
      <c r="G235" s="6"/>
      <c r="H235" s="249"/>
      <c r="I235" s="6"/>
      <c r="J235" s="4"/>
      <c r="K235" s="4"/>
      <c r="L235" s="4"/>
      <c r="M235" s="4"/>
      <c r="N235" s="4"/>
      <c r="O235" s="4"/>
      <c r="P235" s="249"/>
      <c r="Q235" s="4"/>
    </row>
    <row r="236" spans="1:17" ht="16.5" hidden="1">
      <c r="A236" s="4"/>
      <c r="B236" s="4"/>
      <c r="C236" s="4"/>
      <c r="D236" s="4"/>
      <c r="E236" s="4"/>
      <c r="F236" s="4"/>
      <c r="G236" s="6"/>
      <c r="H236" s="248"/>
      <c r="I236" s="6"/>
      <c r="J236" s="4"/>
      <c r="K236" s="4"/>
      <c r="L236" s="4"/>
      <c r="M236" s="4"/>
      <c r="N236" s="4"/>
      <c r="O236" s="4"/>
      <c r="P236" s="248"/>
      <c r="Q236" s="4"/>
    </row>
    <row r="237" spans="1:17" ht="18.75" hidden="1">
      <c r="A237" s="4"/>
      <c r="B237" s="250" t="e">
        <f>'REKOD PRESTASI MURID'!#REF!</f>
        <v>#REF!</v>
      </c>
      <c r="C237" s="250"/>
      <c r="D237" s="250"/>
      <c r="E237" s="250"/>
      <c r="F237" s="250"/>
      <c r="G237" s="250"/>
      <c r="H237" s="250"/>
      <c r="I237" s="6"/>
      <c r="J237" s="5" t="e">
        <f>'REKOD PRESTASI MURID'!#REF!</f>
        <v>#REF!</v>
      </c>
      <c r="K237" s="18"/>
      <c r="L237" s="18"/>
      <c r="M237" s="18"/>
      <c r="N237" s="18"/>
      <c r="O237" s="18"/>
      <c r="P237" s="7"/>
      <c r="Q237" s="4"/>
    </row>
    <row r="238" spans="1:17" ht="16.5" hidden="1">
      <c r="A238" s="8"/>
      <c r="B238" s="9" t="s">
        <v>51</v>
      </c>
      <c r="C238" s="10" t="s">
        <v>57</v>
      </c>
      <c r="D238" s="10" t="s">
        <v>58</v>
      </c>
      <c r="E238" s="10" t="s">
        <v>59</v>
      </c>
      <c r="F238" s="10" t="s">
        <v>60</v>
      </c>
      <c r="G238" s="10" t="s">
        <v>61</v>
      </c>
      <c r="H238" s="10" t="s">
        <v>62</v>
      </c>
      <c r="I238" s="8"/>
      <c r="J238" s="9" t="s">
        <v>51</v>
      </c>
      <c r="K238" s="10" t="s">
        <v>57</v>
      </c>
      <c r="L238" s="10" t="s">
        <v>58</v>
      </c>
      <c r="M238" s="10" t="s">
        <v>59</v>
      </c>
      <c r="N238" s="10" t="s">
        <v>60</v>
      </c>
      <c r="O238" s="10" t="s">
        <v>61</v>
      </c>
      <c r="P238" s="10" t="s">
        <v>62</v>
      </c>
      <c r="Q238" s="8"/>
    </row>
    <row r="239" spans="1:17" ht="16.5" hidden="1">
      <c r="A239" s="8"/>
      <c r="B239" s="11" t="s">
        <v>63</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63</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t="16.5" hidden="1">
      <c r="A240" s="8"/>
      <c r="B240" s="19"/>
      <c r="C240" s="19"/>
      <c r="D240" s="19"/>
      <c r="E240" s="19"/>
      <c r="F240" s="19"/>
      <c r="G240" s="19"/>
      <c r="H240" s="19"/>
      <c r="I240" s="8"/>
      <c r="J240" s="19"/>
      <c r="K240" s="19"/>
      <c r="L240" s="19"/>
      <c r="M240" s="19"/>
      <c r="N240" s="19"/>
      <c r="O240" s="19"/>
      <c r="P240" s="19"/>
      <c r="Q240" s="8"/>
    </row>
    <row r="241" spans="1:17" ht="16.5" hidden="1">
      <c r="A241" s="8"/>
      <c r="B241" s="19"/>
      <c r="C241" s="19"/>
      <c r="D241" s="19"/>
      <c r="E241" s="19"/>
      <c r="F241" s="19"/>
      <c r="G241" s="19"/>
      <c r="H241" s="19"/>
      <c r="I241" s="8"/>
      <c r="J241" s="19"/>
      <c r="K241" s="19"/>
      <c r="L241" s="19"/>
      <c r="M241" s="19"/>
      <c r="N241" s="19"/>
      <c r="O241" s="19"/>
      <c r="P241" s="19"/>
      <c r="Q241" s="8"/>
    </row>
    <row r="242" spans="1:17" ht="16.5" hidden="1">
      <c r="A242" s="8"/>
      <c r="B242" s="19"/>
      <c r="C242" s="19"/>
      <c r="D242" s="19"/>
      <c r="E242" s="19"/>
      <c r="F242" s="19"/>
      <c r="G242" s="19"/>
      <c r="H242" s="19"/>
      <c r="I242" s="8"/>
      <c r="J242" s="19"/>
      <c r="K242" s="19"/>
      <c r="L242" s="19"/>
      <c r="M242" s="19"/>
      <c r="N242" s="19"/>
      <c r="O242" s="19"/>
      <c r="P242" s="19"/>
      <c r="Q242" s="8"/>
    </row>
    <row r="243" spans="1:17" ht="16.5" hidden="1">
      <c r="A243" s="8"/>
      <c r="B243" s="19"/>
      <c r="C243" s="19"/>
      <c r="D243" s="19"/>
      <c r="E243" s="19"/>
      <c r="F243" s="19"/>
      <c r="G243" s="19"/>
      <c r="H243" s="19"/>
      <c r="I243" s="8"/>
      <c r="J243" s="19"/>
      <c r="K243" s="19"/>
      <c r="L243" s="19"/>
      <c r="M243" s="19"/>
      <c r="N243" s="19"/>
      <c r="O243" s="19"/>
      <c r="P243" s="19"/>
      <c r="Q243" s="8"/>
    </row>
    <row r="244" spans="1:17" ht="16.5" hidden="1">
      <c r="A244" s="8"/>
      <c r="B244" s="19"/>
      <c r="C244" s="19"/>
      <c r="D244" s="19"/>
      <c r="E244" s="19"/>
      <c r="F244" s="19"/>
      <c r="G244" s="19"/>
      <c r="H244" s="19"/>
      <c r="I244" s="8"/>
      <c r="J244" s="19"/>
      <c r="K244" s="19"/>
      <c r="L244" s="19"/>
      <c r="M244" s="19"/>
      <c r="N244" s="19"/>
      <c r="O244" s="19"/>
      <c r="P244" s="19"/>
      <c r="Q244" s="8"/>
    </row>
    <row r="245" spans="1:17" ht="16.5" hidden="1">
      <c r="A245" s="8"/>
      <c r="B245" s="19"/>
      <c r="C245" s="19"/>
      <c r="D245" s="19"/>
      <c r="E245" s="19"/>
      <c r="F245" s="19"/>
      <c r="G245" s="19"/>
      <c r="H245" s="19"/>
      <c r="I245" s="8"/>
      <c r="J245" s="19"/>
      <c r="K245" s="19"/>
      <c r="L245" s="19"/>
      <c r="M245" s="19"/>
      <c r="N245" s="19"/>
      <c r="O245" s="19"/>
      <c r="P245" s="19"/>
      <c r="Q245" s="8"/>
    </row>
    <row r="246" spans="1:17" ht="16.5" hidden="1">
      <c r="A246" s="8"/>
      <c r="B246" s="19"/>
      <c r="C246" s="19"/>
      <c r="D246" s="19"/>
      <c r="E246" s="19"/>
      <c r="F246" s="19"/>
      <c r="G246" s="19"/>
      <c r="H246" s="19"/>
      <c r="I246" s="8"/>
      <c r="J246" s="19"/>
      <c r="K246" s="19"/>
      <c r="L246" s="19"/>
      <c r="M246" s="19"/>
      <c r="N246" s="19"/>
      <c r="O246" s="19"/>
      <c r="P246" s="19"/>
      <c r="Q246" s="8"/>
    </row>
    <row r="247" spans="1:17" ht="16.5" hidden="1">
      <c r="A247" s="8"/>
      <c r="B247" s="19"/>
      <c r="C247" s="19"/>
      <c r="D247" s="19"/>
      <c r="E247" s="19"/>
      <c r="F247" s="19"/>
      <c r="G247" s="19"/>
      <c r="H247" s="19"/>
      <c r="I247" s="8"/>
      <c r="J247" s="19"/>
      <c r="K247" s="19"/>
      <c r="L247" s="19"/>
      <c r="M247" s="19"/>
      <c r="N247" s="19"/>
      <c r="O247" s="19"/>
      <c r="P247" s="19"/>
      <c r="Q247" s="8"/>
    </row>
    <row r="248" spans="1:17" ht="16.5" hidden="1">
      <c r="A248" s="8"/>
      <c r="B248" s="19"/>
      <c r="C248" s="19"/>
      <c r="D248" s="19"/>
      <c r="E248" s="19"/>
      <c r="F248" s="19"/>
      <c r="G248" s="19"/>
      <c r="H248" s="19"/>
      <c r="I248" s="8"/>
      <c r="J248" s="19"/>
      <c r="K248" s="19"/>
      <c r="L248" s="19"/>
      <c r="M248" s="19"/>
      <c r="N248" s="19"/>
      <c r="O248" s="19"/>
      <c r="P248" s="19"/>
      <c r="Q248" s="8"/>
    </row>
    <row r="249" spans="1:17" ht="16.5" hidden="1">
      <c r="A249" s="8"/>
      <c r="B249" s="19"/>
      <c r="C249" s="19"/>
      <c r="D249" s="19"/>
      <c r="E249" s="19"/>
      <c r="F249" s="19"/>
      <c r="G249" s="19"/>
      <c r="H249" s="19"/>
      <c r="I249" s="8"/>
      <c r="J249" s="19"/>
      <c r="K249" s="19"/>
      <c r="L249" s="19"/>
      <c r="M249" s="19"/>
      <c r="N249" s="19"/>
      <c r="O249" s="19"/>
      <c r="P249" s="19"/>
      <c r="Q249" s="8"/>
    </row>
    <row r="250" spans="1:17" ht="16.5" hidden="1">
      <c r="A250" s="8"/>
      <c r="B250" s="19"/>
      <c r="C250" s="19"/>
      <c r="D250" s="19"/>
      <c r="E250" s="19"/>
      <c r="F250" s="19"/>
      <c r="G250" s="19"/>
      <c r="H250" s="19"/>
      <c r="I250" s="8"/>
      <c r="J250" s="19"/>
      <c r="K250" s="19"/>
      <c r="L250" s="19"/>
      <c r="M250" s="19"/>
      <c r="N250" s="19"/>
      <c r="O250" s="19"/>
      <c r="P250" s="19"/>
      <c r="Q250" s="8"/>
    </row>
    <row r="251" spans="1:17" ht="16.5" hidden="1">
      <c r="A251" s="8"/>
      <c r="B251" s="19"/>
      <c r="C251" s="19"/>
      <c r="D251" s="19"/>
      <c r="E251" s="19"/>
      <c r="F251" s="19"/>
      <c r="G251" s="19"/>
      <c r="H251" s="19"/>
      <c r="I251" s="8"/>
      <c r="J251" s="19"/>
      <c r="K251" s="19"/>
      <c r="L251" s="19"/>
      <c r="M251" s="19"/>
      <c r="N251" s="19"/>
      <c r="O251" s="19"/>
      <c r="P251" s="19"/>
      <c r="Q251" s="8"/>
    </row>
    <row r="252" spans="1:17" ht="16.5" hidden="1">
      <c r="A252" s="8"/>
      <c r="B252" s="19"/>
      <c r="C252" s="19"/>
      <c r="D252" s="19"/>
      <c r="E252" s="19"/>
      <c r="F252" s="15" t="s">
        <v>64</v>
      </c>
      <c r="G252" s="16" t="e">
        <f>SUM(C239:H239)</f>
        <v>#REF!</v>
      </c>
      <c r="H252" s="15" t="s">
        <v>65</v>
      </c>
      <c r="I252" s="8"/>
      <c r="J252" s="19"/>
      <c r="K252" s="19"/>
      <c r="L252" s="19"/>
      <c r="M252" s="19"/>
      <c r="N252" s="15" t="s">
        <v>64</v>
      </c>
      <c r="O252" s="16" t="e">
        <f>SUM(K239:P239)</f>
        <v>#REF!</v>
      </c>
      <c r="P252" s="15" t="s">
        <v>65</v>
      </c>
      <c r="Q252" s="14"/>
    </row>
    <row r="253" spans="1:17" ht="16.5" hidden="1">
      <c r="A253" s="4"/>
      <c r="B253" s="4"/>
      <c r="C253" s="4"/>
      <c r="D253" s="4"/>
      <c r="E253" s="4"/>
      <c r="F253" s="4"/>
      <c r="G253" s="4"/>
      <c r="H253" s="248"/>
      <c r="I253" s="4"/>
      <c r="J253" s="4"/>
      <c r="K253" s="4"/>
      <c r="L253" s="4"/>
      <c r="M253" s="4"/>
      <c r="N253" s="4"/>
      <c r="O253" s="6"/>
      <c r="P253" s="248"/>
      <c r="Q253" s="6"/>
    </row>
    <row r="254" spans="1:17" ht="16.5" hidden="1">
      <c r="A254" s="4"/>
      <c r="B254" s="4"/>
      <c r="C254" s="4"/>
      <c r="D254" s="4"/>
      <c r="E254" s="4"/>
      <c r="F254" s="4"/>
      <c r="G254" s="4"/>
      <c r="H254" s="248"/>
      <c r="I254" s="4"/>
      <c r="J254" s="4"/>
      <c r="K254" s="4"/>
      <c r="L254" s="4"/>
      <c r="M254" s="4"/>
      <c r="N254" s="4"/>
      <c r="O254" s="6"/>
      <c r="P254" s="248"/>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t="16.5" hidden="1">
      <c r="A256" s="8"/>
      <c r="B256" s="9" t="s">
        <v>51</v>
      </c>
      <c r="C256" s="10" t="s">
        <v>57</v>
      </c>
      <c r="D256" s="10" t="s">
        <v>58</v>
      </c>
      <c r="E256" s="10" t="s">
        <v>59</v>
      </c>
      <c r="F256" s="10" t="s">
        <v>60</v>
      </c>
      <c r="G256" s="10" t="s">
        <v>61</v>
      </c>
      <c r="H256" s="10" t="s">
        <v>62</v>
      </c>
      <c r="I256" s="8"/>
      <c r="J256" s="28"/>
      <c r="K256" s="29"/>
      <c r="L256" s="29"/>
      <c r="M256" s="29"/>
      <c r="N256" s="29"/>
      <c r="O256" s="29"/>
      <c r="P256" s="29"/>
      <c r="Q256" s="8"/>
    </row>
    <row r="257" spans="1:17" ht="16.5" hidden="1">
      <c r="A257" s="8"/>
      <c r="B257" s="11" t="s">
        <v>63</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3"/>
      <c r="K257" s="33"/>
      <c r="L257" s="33"/>
      <c r="M257" s="33"/>
      <c r="N257" s="33"/>
      <c r="O257" s="33"/>
      <c r="P257" s="33"/>
      <c r="Q257" s="8"/>
    </row>
    <row r="258" spans="1:17" ht="16.5" hidden="1">
      <c r="A258" s="8"/>
      <c r="B258" s="19"/>
      <c r="C258" s="19"/>
      <c r="D258" s="19"/>
      <c r="E258" s="19"/>
      <c r="F258" s="19"/>
      <c r="G258" s="19"/>
      <c r="H258" s="19"/>
      <c r="I258" s="8"/>
      <c r="J258" s="33"/>
      <c r="K258" s="33"/>
      <c r="L258" s="33"/>
      <c r="M258" s="33"/>
      <c r="N258" s="33"/>
      <c r="O258" s="33"/>
      <c r="P258" s="33"/>
      <c r="Q258" s="8"/>
    </row>
    <row r="259" spans="1:17" ht="16.5" hidden="1">
      <c r="A259" s="8"/>
      <c r="B259" s="23"/>
      <c r="C259" s="23"/>
      <c r="D259" s="23"/>
      <c r="E259" s="23"/>
      <c r="F259" s="23"/>
      <c r="G259" s="23"/>
      <c r="H259" s="23"/>
      <c r="I259" s="8"/>
      <c r="J259" s="33"/>
      <c r="K259" s="33"/>
      <c r="L259" s="33"/>
      <c r="M259" s="33"/>
      <c r="N259" s="33"/>
      <c r="O259" s="33"/>
      <c r="P259" s="33"/>
      <c r="Q259" s="8"/>
    </row>
    <row r="260" spans="1:17" ht="16.5" hidden="1">
      <c r="A260" s="8"/>
      <c r="B260" s="19"/>
      <c r="C260" s="19"/>
      <c r="D260" s="19"/>
      <c r="E260" s="19"/>
      <c r="F260" s="19"/>
      <c r="G260" s="19"/>
      <c r="H260" s="19"/>
      <c r="I260" s="8"/>
      <c r="J260" s="33"/>
      <c r="K260" s="33"/>
      <c r="L260" s="33"/>
      <c r="M260" s="33"/>
      <c r="N260" s="33"/>
      <c r="O260" s="33"/>
      <c r="P260" s="33"/>
      <c r="Q260" s="8"/>
    </row>
    <row r="261" spans="1:17" ht="16.5" hidden="1">
      <c r="A261" s="8"/>
      <c r="B261" s="19"/>
      <c r="C261" s="19"/>
      <c r="D261" s="19"/>
      <c r="E261" s="19"/>
      <c r="F261" s="19"/>
      <c r="G261" s="19"/>
      <c r="H261" s="19"/>
      <c r="I261" s="8"/>
      <c r="J261" s="33"/>
      <c r="K261" s="33"/>
      <c r="L261" s="33"/>
      <c r="M261" s="33"/>
      <c r="N261" s="33"/>
      <c r="O261" s="33"/>
      <c r="P261" s="33"/>
      <c r="Q261" s="8"/>
    </row>
    <row r="262" spans="1:17" ht="16.5" hidden="1">
      <c r="A262" s="8"/>
      <c r="B262" s="19"/>
      <c r="C262" s="19"/>
      <c r="D262" s="19"/>
      <c r="E262" s="19"/>
      <c r="F262" s="19"/>
      <c r="G262" s="19"/>
      <c r="H262" s="19"/>
      <c r="I262" s="8"/>
      <c r="J262" s="33"/>
      <c r="K262" s="33"/>
      <c r="L262" s="33"/>
      <c r="M262" s="33"/>
      <c r="N262" s="33"/>
      <c r="O262" s="33"/>
      <c r="P262" s="33"/>
      <c r="Q262" s="8"/>
    </row>
    <row r="263" spans="1:17" ht="16.5" hidden="1">
      <c r="A263" s="8"/>
      <c r="B263" s="19"/>
      <c r="C263" s="19"/>
      <c r="D263" s="19"/>
      <c r="E263" s="19"/>
      <c r="F263" s="19"/>
      <c r="G263" s="19"/>
      <c r="H263" s="19"/>
      <c r="I263" s="8"/>
      <c r="J263" s="33"/>
      <c r="K263" s="33"/>
      <c r="L263" s="33"/>
      <c r="M263" s="33"/>
      <c r="N263" s="33"/>
      <c r="O263" s="33"/>
      <c r="P263" s="33"/>
      <c r="Q263" s="8"/>
    </row>
    <row r="264" spans="1:17" ht="16.5" hidden="1">
      <c r="A264" s="8"/>
      <c r="B264" s="19"/>
      <c r="C264" s="19"/>
      <c r="D264" s="19"/>
      <c r="E264" s="19"/>
      <c r="F264" s="19"/>
      <c r="G264" s="19"/>
      <c r="H264" s="19"/>
      <c r="I264" s="8"/>
      <c r="J264" s="33"/>
      <c r="K264" s="33"/>
      <c r="L264" s="33"/>
      <c r="M264" s="33"/>
      <c r="N264" s="33"/>
      <c r="O264" s="33"/>
      <c r="P264" s="33"/>
      <c r="Q264" s="8"/>
    </row>
    <row r="265" spans="1:17" ht="16.5" hidden="1">
      <c r="A265" s="8"/>
      <c r="B265" s="19"/>
      <c r="C265" s="19"/>
      <c r="D265" s="19"/>
      <c r="E265" s="19"/>
      <c r="F265" s="19"/>
      <c r="G265" s="19"/>
      <c r="H265" s="19"/>
      <c r="I265" s="8"/>
      <c r="J265" s="33"/>
      <c r="K265" s="33"/>
      <c r="L265" s="33"/>
      <c r="M265" s="33"/>
      <c r="N265" s="33"/>
      <c r="O265" s="33"/>
      <c r="P265" s="33"/>
      <c r="Q265" s="8"/>
    </row>
    <row r="266" spans="1:17" ht="16.5" hidden="1">
      <c r="A266" s="8"/>
      <c r="B266" s="19"/>
      <c r="C266" s="19"/>
      <c r="D266" s="19"/>
      <c r="E266" s="19"/>
      <c r="F266" s="19"/>
      <c r="G266" s="19"/>
      <c r="H266" s="19"/>
      <c r="I266" s="8"/>
      <c r="J266" s="33"/>
      <c r="K266" s="33"/>
      <c r="L266" s="33"/>
      <c r="M266" s="33"/>
      <c r="N266" s="33"/>
      <c r="O266" s="33"/>
      <c r="P266" s="33"/>
      <c r="Q266" s="8"/>
    </row>
    <row r="267" spans="1:17" ht="16.5" hidden="1">
      <c r="A267" s="8"/>
      <c r="B267" s="19"/>
      <c r="C267" s="19"/>
      <c r="D267" s="19"/>
      <c r="E267" s="19"/>
      <c r="F267" s="19"/>
      <c r="G267" s="19"/>
      <c r="H267" s="19"/>
      <c r="I267" s="8"/>
      <c r="J267" s="33"/>
      <c r="K267" s="33"/>
      <c r="L267" s="33"/>
      <c r="M267" s="33"/>
      <c r="N267" s="33"/>
      <c r="O267" s="33"/>
      <c r="P267" s="33"/>
      <c r="Q267" s="8"/>
    </row>
    <row r="268" spans="1:17" ht="16.5" hidden="1">
      <c r="A268" s="8"/>
      <c r="B268" s="19"/>
      <c r="C268" s="19"/>
      <c r="D268" s="19"/>
      <c r="E268" s="19"/>
      <c r="F268" s="19"/>
      <c r="G268" s="19"/>
      <c r="H268" s="19"/>
      <c r="I268" s="8"/>
      <c r="J268" s="33"/>
      <c r="K268" s="33"/>
      <c r="L268" s="33"/>
      <c r="M268" s="33"/>
      <c r="N268" s="33"/>
      <c r="O268" s="33"/>
      <c r="P268" s="33"/>
      <c r="Q268" s="8"/>
    </row>
    <row r="269" spans="1:17" ht="16.5" hidden="1">
      <c r="A269" s="8"/>
      <c r="B269" s="19"/>
      <c r="C269" s="19"/>
      <c r="D269" s="19"/>
      <c r="E269" s="19"/>
      <c r="F269" s="19"/>
      <c r="G269" s="19"/>
      <c r="H269" s="19"/>
      <c r="I269" s="8"/>
      <c r="J269" s="33"/>
      <c r="K269" s="33"/>
      <c r="L269" s="33"/>
      <c r="M269" s="33"/>
      <c r="N269" s="33"/>
      <c r="O269" s="33"/>
      <c r="P269" s="33"/>
      <c r="Q269" s="8"/>
    </row>
    <row r="270" spans="1:17" ht="16.5" hidden="1">
      <c r="A270" s="8"/>
      <c r="B270" s="19"/>
      <c r="C270" s="19"/>
      <c r="D270" s="19"/>
      <c r="E270" s="19"/>
      <c r="F270" s="15" t="s">
        <v>64</v>
      </c>
      <c r="G270" s="16" t="e">
        <f>SUM(C257:H257)</f>
        <v>#REF!</v>
      </c>
      <c r="H270" s="15" t="s">
        <v>65</v>
      </c>
      <c r="I270" s="8"/>
      <c r="J270" s="33"/>
      <c r="K270" s="33"/>
      <c r="L270" s="33"/>
      <c r="M270" s="33"/>
      <c r="N270" s="33"/>
      <c r="O270" s="34"/>
      <c r="P270" s="33"/>
      <c r="Q270" s="8"/>
    </row>
    <row r="271" spans="1:17" ht="16.5" hidden="1">
      <c r="A271" s="4"/>
      <c r="B271" s="4"/>
      <c r="C271" s="4"/>
      <c r="D271" s="4"/>
      <c r="E271" s="4"/>
      <c r="F271" s="4"/>
      <c r="G271" s="6"/>
      <c r="H271" s="248"/>
      <c r="I271" s="4"/>
      <c r="J271" s="4"/>
      <c r="K271" s="4"/>
      <c r="L271" s="4"/>
      <c r="M271" s="4"/>
      <c r="N271" s="4"/>
      <c r="O271" s="6"/>
      <c r="P271" s="248"/>
      <c r="Q271" s="4"/>
    </row>
    <row r="272" spans="1:17" ht="16.5" hidden="1">
      <c r="A272" s="4"/>
      <c r="B272" s="4"/>
      <c r="C272" s="4"/>
      <c r="D272" s="4"/>
      <c r="E272" s="4"/>
      <c r="F272" s="4"/>
      <c r="G272" s="6"/>
      <c r="H272" s="248"/>
      <c r="I272" s="4"/>
      <c r="J272" s="4"/>
      <c r="K272" s="4"/>
      <c r="L272" s="4"/>
      <c r="M272" s="4"/>
      <c r="N272" s="4"/>
      <c r="O272" s="6"/>
      <c r="P272" s="248"/>
      <c r="Q272" s="4"/>
    </row>
    <row r="273" spans="1:17" ht="18.75" hidden="1">
      <c r="A273" s="4"/>
      <c r="B273" s="5" t="str">
        <f>'REKOD PRESTASI MURID'!X12</f>
        <v>
S.K. 9.1
PERTOLONGAN CEMAS</v>
      </c>
      <c r="C273" s="18"/>
      <c r="D273" s="18"/>
      <c r="E273" s="18"/>
      <c r="F273" s="18"/>
      <c r="G273" s="18"/>
      <c r="H273" s="7"/>
      <c r="I273" s="4"/>
      <c r="J273" s="5" t="str">
        <f>'REKOD PRESTASI MURID'!Y10</f>
        <v>TAHAP PENGUASAAN KESELURUHAN</v>
      </c>
      <c r="K273" s="18"/>
      <c r="L273" s="18"/>
      <c r="M273" s="18"/>
      <c r="N273" s="18"/>
      <c r="O273" s="18"/>
      <c r="P273" s="7"/>
      <c r="Q273" s="4"/>
    </row>
    <row r="274" spans="1:17" ht="16.5" hidden="1">
      <c r="A274" s="8"/>
      <c r="B274" s="9" t="s">
        <v>51</v>
      </c>
      <c r="C274" s="10" t="s">
        <v>57</v>
      </c>
      <c r="D274" s="10" t="s">
        <v>58</v>
      </c>
      <c r="E274" s="10" t="s">
        <v>59</v>
      </c>
      <c r="F274" s="10" t="s">
        <v>60</v>
      </c>
      <c r="G274" s="10" t="s">
        <v>61</v>
      </c>
      <c r="H274" s="10" t="s">
        <v>62</v>
      </c>
      <c r="I274" s="8"/>
      <c r="J274" s="9" t="s">
        <v>51</v>
      </c>
      <c r="K274" s="10" t="s">
        <v>57</v>
      </c>
      <c r="L274" s="10" t="s">
        <v>58</v>
      </c>
      <c r="M274" s="10" t="s">
        <v>59</v>
      </c>
      <c r="N274" s="10" t="s">
        <v>60</v>
      </c>
      <c r="O274" s="10" t="s">
        <v>61</v>
      </c>
      <c r="P274" s="10" t="s">
        <v>62</v>
      </c>
      <c r="Q274" s="8"/>
    </row>
    <row r="275" spans="1:17" ht="16.5" hidden="1">
      <c r="A275" s="8"/>
      <c r="B275" s="11" t="s">
        <v>63</v>
      </c>
      <c r="C275" s="11">
        <f>COUNTIF('REKOD PRESTASI MURID'!$X$13:$X$66,1)</f>
        <v>4</v>
      </c>
      <c r="D275" s="11">
        <f>COUNTIF('REKOD PRESTASI MURID'!$X$13:$X$66,2)</f>
        <v>4</v>
      </c>
      <c r="E275" s="11">
        <f>COUNTIF('REKOD PRESTASI MURID'!$X$13:$X$66,3)</f>
        <v>4</v>
      </c>
      <c r="F275" s="11">
        <f>COUNTIF('REKOD PRESTASI MURID'!$X$13:$X$66,4)</f>
        <v>4</v>
      </c>
      <c r="G275" s="11">
        <f>COUNTIF('REKOD PRESTASI MURID'!$X$13:$X$66,5)</f>
        <v>5</v>
      </c>
      <c r="H275" s="11">
        <f>COUNTIF('REKOD PRESTASI MURID'!$X$13:$X$66,6)</f>
        <v>4</v>
      </c>
      <c r="I275" s="8"/>
      <c r="J275" s="11" t="s">
        <v>63</v>
      </c>
      <c r="K275" s="11">
        <f>COUNTIF('REKOD PRESTASI MURID'!$Y$13:$Y$66,1)</f>
        <v>4</v>
      </c>
      <c r="L275" s="11">
        <f>COUNTIF('REKOD PRESTASI MURID'!$Y$13:$Y$66,2)</f>
        <v>4</v>
      </c>
      <c r="M275" s="11">
        <f>COUNTIF('REKOD PRESTASI MURID'!$Y$13:$Y$66,3)</f>
        <v>4</v>
      </c>
      <c r="N275" s="11">
        <f>COUNTIF('REKOD PRESTASI MURID'!$Y$13:$Y$66,4)</f>
        <v>4</v>
      </c>
      <c r="O275" s="11">
        <f>COUNTIF('REKOD PRESTASI MURID'!$Y$13:$Y$66,5)</f>
        <v>4</v>
      </c>
      <c r="P275" s="11">
        <f>COUNTIF('REKOD PRESTASI MURID'!$Y$13:$Y$66,6)</f>
        <v>5</v>
      </c>
      <c r="Q275" s="8"/>
    </row>
    <row r="276" spans="1:17" ht="16.5" hidden="1">
      <c r="A276" s="8"/>
      <c r="B276" s="19"/>
      <c r="C276" s="19"/>
      <c r="D276" s="19"/>
      <c r="E276" s="19"/>
      <c r="F276" s="19"/>
      <c r="G276" s="19"/>
      <c r="H276" s="19"/>
      <c r="I276" s="8"/>
      <c r="J276" s="19"/>
      <c r="K276" s="19"/>
      <c r="L276" s="19"/>
      <c r="M276" s="19"/>
      <c r="N276" s="19"/>
      <c r="O276" s="19"/>
      <c r="P276" s="19"/>
      <c r="Q276" s="8"/>
    </row>
    <row r="277" spans="1:17" ht="16.5" hidden="1">
      <c r="A277" s="8"/>
      <c r="B277" s="19"/>
      <c r="C277" s="19"/>
      <c r="D277" s="19"/>
      <c r="E277" s="19"/>
      <c r="F277" s="19"/>
      <c r="G277" s="19"/>
      <c r="H277" s="19"/>
      <c r="I277" s="8"/>
      <c r="J277" s="19"/>
      <c r="K277" s="19"/>
      <c r="L277" s="19"/>
      <c r="M277" s="19"/>
      <c r="N277" s="23"/>
      <c r="O277" s="23"/>
      <c r="P277" s="23"/>
      <c r="Q277" s="8"/>
    </row>
    <row r="278" spans="1:17" ht="16.5" hidden="1">
      <c r="A278" s="8"/>
      <c r="B278" s="19"/>
      <c r="C278" s="19"/>
      <c r="D278" s="19"/>
      <c r="E278" s="19"/>
      <c r="F278" s="19"/>
      <c r="G278" s="19"/>
      <c r="H278" s="19"/>
      <c r="I278" s="8"/>
      <c r="J278" s="19"/>
      <c r="K278" s="19"/>
      <c r="L278" s="19"/>
      <c r="M278" s="19"/>
      <c r="N278" s="23"/>
      <c r="O278" s="23"/>
      <c r="P278" s="23"/>
      <c r="Q278" s="8"/>
    </row>
    <row r="279" spans="1:17" ht="16.5" hidden="1">
      <c r="A279" s="8"/>
      <c r="B279" s="19"/>
      <c r="C279" s="19"/>
      <c r="D279" s="19"/>
      <c r="E279" s="19"/>
      <c r="F279" s="19"/>
      <c r="G279" s="19"/>
      <c r="H279" s="19"/>
      <c r="I279" s="8"/>
      <c r="J279" s="19"/>
      <c r="K279" s="19"/>
      <c r="L279" s="19"/>
      <c r="M279" s="19"/>
      <c r="N279" s="23"/>
      <c r="O279" s="23"/>
      <c r="P279" s="23"/>
      <c r="Q279" s="8"/>
    </row>
    <row r="280" spans="1:17" ht="16.5" hidden="1">
      <c r="A280" s="8"/>
      <c r="B280" s="19"/>
      <c r="C280" s="19"/>
      <c r="D280" s="19"/>
      <c r="E280" s="19"/>
      <c r="F280" s="19"/>
      <c r="G280" s="19"/>
      <c r="H280" s="19"/>
      <c r="I280" s="8"/>
      <c r="J280" s="19"/>
      <c r="K280" s="19"/>
      <c r="L280" s="19"/>
      <c r="M280" s="19"/>
      <c r="N280" s="23"/>
      <c r="O280" s="23"/>
      <c r="P280" s="23"/>
      <c r="Q280" s="8"/>
    </row>
    <row r="281" spans="1:17" ht="16.5" hidden="1">
      <c r="A281" s="8"/>
      <c r="B281" s="19"/>
      <c r="C281" s="19"/>
      <c r="D281" s="19"/>
      <c r="E281" s="19"/>
      <c r="F281" s="19"/>
      <c r="G281" s="19"/>
      <c r="H281" s="19"/>
      <c r="I281" s="8"/>
      <c r="J281" s="19"/>
      <c r="K281" s="19"/>
      <c r="L281" s="19"/>
      <c r="M281" s="19"/>
      <c r="N281" s="23"/>
      <c r="O281" s="23"/>
      <c r="P281" s="23"/>
      <c r="Q281" s="8"/>
    </row>
    <row r="282" spans="1:17" ht="16.5" hidden="1">
      <c r="A282" s="8"/>
      <c r="B282" s="19"/>
      <c r="C282" s="19"/>
      <c r="D282" s="19"/>
      <c r="E282" s="19"/>
      <c r="F282" s="19"/>
      <c r="G282" s="19"/>
      <c r="H282" s="19"/>
      <c r="I282" s="8"/>
      <c r="J282" s="19"/>
      <c r="K282" s="19"/>
      <c r="L282" s="19"/>
      <c r="M282" s="19"/>
      <c r="N282" s="23"/>
      <c r="O282" s="23"/>
      <c r="P282" s="23"/>
      <c r="Q282" s="8"/>
    </row>
    <row r="283" spans="1:17" ht="16.5" hidden="1">
      <c r="A283" s="8"/>
      <c r="B283" s="19"/>
      <c r="C283" s="19"/>
      <c r="D283" s="19"/>
      <c r="E283" s="19"/>
      <c r="F283" s="19"/>
      <c r="G283" s="19"/>
      <c r="H283" s="19"/>
      <c r="I283" s="8"/>
      <c r="J283" s="19"/>
      <c r="K283" s="19"/>
      <c r="L283" s="19"/>
      <c r="M283" s="19"/>
      <c r="N283" s="23"/>
      <c r="O283" s="23"/>
      <c r="P283" s="23"/>
      <c r="Q283" s="8"/>
    </row>
    <row r="284" spans="1:17" ht="16.5" hidden="1">
      <c r="A284" s="8"/>
      <c r="B284" s="19"/>
      <c r="C284" s="19"/>
      <c r="D284" s="19"/>
      <c r="E284" s="19"/>
      <c r="F284" s="19"/>
      <c r="G284" s="19"/>
      <c r="H284" s="19"/>
      <c r="I284" s="8"/>
      <c r="J284" s="19"/>
      <c r="K284" s="19"/>
      <c r="L284" s="19"/>
      <c r="M284" s="19"/>
      <c r="N284" s="23"/>
      <c r="O284" s="23"/>
      <c r="P284" s="23"/>
      <c r="Q284" s="8"/>
    </row>
    <row r="285" spans="1:17" ht="16.5" hidden="1">
      <c r="A285" s="8"/>
      <c r="B285" s="19"/>
      <c r="C285" s="19"/>
      <c r="D285" s="19"/>
      <c r="E285" s="19"/>
      <c r="F285" s="19"/>
      <c r="G285" s="19"/>
      <c r="H285" s="19"/>
      <c r="I285" s="8"/>
      <c r="J285" s="19"/>
      <c r="K285" s="19"/>
      <c r="L285" s="19"/>
      <c r="M285" s="19"/>
      <c r="N285" s="19"/>
      <c r="O285" s="19"/>
      <c r="P285" s="19"/>
      <c r="Q285" s="8"/>
    </row>
    <row r="286" spans="1:17" ht="16.5" hidden="1">
      <c r="A286" s="8"/>
      <c r="B286" s="19"/>
      <c r="C286" s="19"/>
      <c r="D286" s="19"/>
      <c r="E286" s="19"/>
      <c r="F286" s="19"/>
      <c r="G286" s="19"/>
      <c r="H286" s="19"/>
      <c r="I286" s="8"/>
      <c r="J286" s="19"/>
      <c r="K286" s="19"/>
      <c r="L286" s="19"/>
      <c r="M286" s="19"/>
      <c r="N286" s="19"/>
      <c r="O286" s="19"/>
      <c r="P286" s="19"/>
      <c r="Q286" s="8"/>
    </row>
    <row r="287" spans="1:17" ht="16.5" hidden="1">
      <c r="A287" s="8"/>
      <c r="B287" s="19"/>
      <c r="C287" s="19"/>
      <c r="D287" s="19"/>
      <c r="E287" s="19"/>
      <c r="F287" s="19"/>
      <c r="G287" s="19"/>
      <c r="H287" s="19"/>
      <c r="I287" s="8"/>
      <c r="J287" s="19"/>
      <c r="K287" s="19"/>
      <c r="L287" s="19"/>
      <c r="M287" s="19"/>
      <c r="N287" s="19"/>
      <c r="O287" s="19"/>
      <c r="P287" s="19"/>
      <c r="Q287" s="8"/>
    </row>
    <row r="288" spans="1:17" ht="16.5" hidden="1">
      <c r="A288" s="8"/>
      <c r="B288" s="19"/>
      <c r="C288" s="19"/>
      <c r="D288" s="19"/>
      <c r="E288" s="19"/>
      <c r="F288" s="15" t="s">
        <v>64</v>
      </c>
      <c r="G288" s="16">
        <f>SUM(C275:H275)</f>
        <v>25</v>
      </c>
      <c r="H288" s="15" t="s">
        <v>65</v>
      </c>
      <c r="I288" s="14"/>
      <c r="J288" s="19"/>
      <c r="K288" s="19"/>
      <c r="L288" s="19"/>
      <c r="M288" s="19"/>
      <c r="N288" s="15" t="s">
        <v>64</v>
      </c>
      <c r="O288" s="16">
        <f>SUM(K275:P275)</f>
        <v>25</v>
      </c>
      <c r="P288" s="15" t="s">
        <v>65</v>
      </c>
      <c r="Q288" s="8"/>
    </row>
    <row r="289" spans="1:17" ht="16.5" hidden="1">
      <c r="A289" s="8"/>
      <c r="B289" s="8"/>
      <c r="C289" s="8"/>
      <c r="D289" s="8"/>
      <c r="E289" s="8"/>
      <c r="F289" s="8"/>
      <c r="G289" s="14"/>
      <c r="H289" s="247"/>
      <c r="I289" s="14"/>
      <c r="J289" s="8"/>
      <c r="K289" s="8"/>
      <c r="L289" s="8"/>
      <c r="M289" s="8"/>
      <c r="N289" s="8"/>
      <c r="O289" s="14"/>
      <c r="P289" s="247"/>
      <c r="Q289" s="8"/>
    </row>
    <row r="290" spans="1:17" ht="16.5" hidden="1">
      <c r="A290" s="8"/>
      <c r="B290" s="8"/>
      <c r="C290" s="8"/>
      <c r="D290" s="8"/>
      <c r="E290" s="8"/>
      <c r="F290" s="8"/>
      <c r="G290" s="14"/>
      <c r="H290" s="247"/>
      <c r="I290" s="14"/>
      <c r="J290" s="8"/>
      <c r="K290" s="8"/>
      <c r="L290" s="8"/>
      <c r="M290" s="8"/>
      <c r="N290" s="8"/>
      <c r="O290" s="14"/>
      <c r="P290" s="247"/>
      <c r="Q290" s="8"/>
    </row>
    <row r="291" spans="1:17" ht="18.75" hidden="1">
      <c r="A291" s="8"/>
      <c r="B291" s="5">
        <f>'REKOD PRESTASI MURID'!Z12</f>
        <v>0</v>
      </c>
      <c r="C291" s="18"/>
      <c r="D291" s="18"/>
      <c r="E291" s="18"/>
      <c r="F291" s="18"/>
      <c r="G291" s="18"/>
      <c r="H291" s="7"/>
      <c r="I291" s="6"/>
      <c r="J291" s="5">
        <f>'REKOD PRESTASI MURID'!AA12</f>
        <v>0</v>
      </c>
      <c r="K291" s="18"/>
      <c r="L291" s="18"/>
      <c r="M291" s="18"/>
      <c r="N291" s="18"/>
      <c r="O291" s="18"/>
      <c r="P291" s="7"/>
      <c r="Q291" s="4"/>
    </row>
    <row r="292" spans="1:17" ht="16.5" hidden="1">
      <c r="A292" s="8"/>
      <c r="B292" s="9" t="s">
        <v>51</v>
      </c>
      <c r="C292" s="10" t="s">
        <v>57</v>
      </c>
      <c r="D292" s="10" t="s">
        <v>58</v>
      </c>
      <c r="E292" s="10" t="s">
        <v>59</v>
      </c>
      <c r="F292" s="10" t="s">
        <v>60</v>
      </c>
      <c r="G292" s="10" t="s">
        <v>61</v>
      </c>
      <c r="H292" s="10" t="s">
        <v>62</v>
      </c>
      <c r="I292" s="8"/>
      <c r="J292" s="9" t="s">
        <v>51</v>
      </c>
      <c r="K292" s="10" t="s">
        <v>57</v>
      </c>
      <c r="L292" s="10" t="s">
        <v>58</v>
      </c>
      <c r="M292" s="10" t="s">
        <v>59</v>
      </c>
      <c r="N292" s="10" t="s">
        <v>60</v>
      </c>
      <c r="O292" s="10" t="s">
        <v>61</v>
      </c>
      <c r="P292" s="10" t="s">
        <v>62</v>
      </c>
      <c r="Q292" s="8"/>
    </row>
    <row r="293" spans="1:17" ht="16.5" hidden="1">
      <c r="A293" s="8"/>
      <c r="B293" s="11" t="s">
        <v>63</v>
      </c>
      <c r="C293" s="11">
        <f>COUNTIF('REKOD PRESTASI MURID'!$Z$13:$Z$66,1)</f>
        <v>0</v>
      </c>
      <c r="D293" s="11">
        <f>COUNTIF('REKOD PRESTASI MURID'!$Z$13:$Z$66,2)</f>
        <v>0</v>
      </c>
      <c r="E293" s="11">
        <f>COUNTIF('REKOD PRESTASI MURID'!$Z$13:$Z$66,3)</f>
        <v>0</v>
      </c>
      <c r="F293" s="11">
        <f>COUNTIF('REKOD PRESTASI MURID'!$Z$13:$Z$66,4)</f>
        <v>0</v>
      </c>
      <c r="G293" s="11">
        <f>COUNTIF('REKOD PRESTASI MURID'!$Z$13:$Z$66,5)</f>
        <v>0</v>
      </c>
      <c r="H293" s="11">
        <f>COUNTIF('REKOD PRESTASI MURID'!$Z$13:$Z$66,6)</f>
        <v>0</v>
      </c>
      <c r="I293" s="8"/>
      <c r="J293" s="11" t="s">
        <v>63</v>
      </c>
      <c r="K293" s="11"/>
      <c r="L293" s="11"/>
      <c r="M293" s="11"/>
      <c r="N293" s="11"/>
      <c r="O293" s="11"/>
      <c r="P293" s="11"/>
      <c r="Q293" s="8"/>
    </row>
    <row r="294" spans="1:17" ht="16.5" hidden="1">
      <c r="A294" s="8"/>
      <c r="B294" s="8"/>
      <c r="C294" s="8"/>
      <c r="D294" s="8"/>
      <c r="E294" s="8"/>
      <c r="F294" s="8"/>
      <c r="G294" s="8"/>
      <c r="H294" s="8"/>
      <c r="I294" s="8"/>
      <c r="J294" s="8"/>
      <c r="K294" s="8"/>
      <c r="L294" s="8"/>
      <c r="M294" s="8"/>
      <c r="N294" s="8"/>
      <c r="O294" s="8"/>
      <c r="P294" s="8"/>
      <c r="Q294" s="8"/>
    </row>
    <row r="295" spans="1:17" ht="16.5" hidden="1">
      <c r="A295" s="8"/>
      <c r="B295" s="8"/>
      <c r="C295" s="8"/>
      <c r="D295" s="8"/>
      <c r="E295" s="8"/>
      <c r="F295" s="8"/>
      <c r="G295" s="8"/>
      <c r="H295" s="8"/>
      <c r="I295" s="8"/>
      <c r="J295" s="8"/>
      <c r="K295" s="8"/>
      <c r="L295" s="8"/>
      <c r="M295" s="8"/>
      <c r="N295" s="8"/>
      <c r="O295" s="8"/>
      <c r="P295" s="8"/>
      <c r="Q295" s="8"/>
    </row>
    <row r="296" spans="1:17" ht="16.5" hidden="1">
      <c r="A296" s="8"/>
      <c r="B296" s="8"/>
      <c r="C296" s="8"/>
      <c r="D296" s="8"/>
      <c r="E296" s="8"/>
      <c r="F296" s="8"/>
      <c r="G296" s="8"/>
      <c r="H296" s="8"/>
      <c r="I296" s="8"/>
      <c r="J296" s="8"/>
      <c r="K296" s="8"/>
      <c r="L296" s="8"/>
      <c r="M296" s="8"/>
      <c r="N296" s="8"/>
      <c r="O296" s="8"/>
      <c r="P296" s="8"/>
      <c r="Q296" s="8"/>
    </row>
    <row r="297" spans="1:17" ht="16.5" hidden="1">
      <c r="A297" s="8"/>
      <c r="B297" s="8"/>
      <c r="C297" s="8"/>
      <c r="D297" s="8"/>
      <c r="E297" s="8"/>
      <c r="F297" s="8"/>
      <c r="G297" s="8"/>
      <c r="H297" s="8"/>
      <c r="I297" s="8"/>
      <c r="J297" s="8"/>
      <c r="K297" s="8"/>
      <c r="L297" s="8"/>
      <c r="M297" s="8"/>
      <c r="N297" s="8"/>
      <c r="O297" s="8"/>
      <c r="P297" s="8"/>
      <c r="Q297" s="8"/>
    </row>
    <row r="298" spans="1:17" ht="16.5" hidden="1">
      <c r="A298" s="8"/>
      <c r="B298" s="8"/>
      <c r="C298" s="8"/>
      <c r="D298" s="8"/>
      <c r="E298" s="8"/>
      <c r="F298" s="8"/>
      <c r="G298" s="8"/>
      <c r="H298" s="8"/>
      <c r="I298" s="8"/>
      <c r="J298" s="8"/>
      <c r="K298" s="8"/>
      <c r="L298" s="8"/>
      <c r="M298" s="8"/>
      <c r="N298" s="8"/>
      <c r="O298" s="8"/>
      <c r="P298" s="8"/>
      <c r="Q298" s="8"/>
    </row>
    <row r="299" spans="1:17" ht="16.5" hidden="1">
      <c r="A299" s="8"/>
      <c r="B299" s="8"/>
      <c r="C299" s="8"/>
      <c r="D299" s="8"/>
      <c r="E299" s="8"/>
      <c r="F299" s="8"/>
      <c r="G299" s="8"/>
      <c r="H299" s="8"/>
      <c r="I299" s="8"/>
      <c r="J299" s="8"/>
      <c r="K299" s="8"/>
      <c r="L299" s="8"/>
      <c r="M299" s="8"/>
      <c r="N299" s="8"/>
      <c r="O299" s="8"/>
      <c r="P299" s="8"/>
      <c r="Q299" s="8"/>
    </row>
    <row r="300" spans="1:17" ht="16.5" hidden="1">
      <c r="A300" s="8"/>
      <c r="B300" s="8"/>
      <c r="C300" s="8"/>
      <c r="D300" s="8"/>
      <c r="E300" s="8"/>
      <c r="F300" s="8"/>
      <c r="G300" s="8"/>
      <c r="H300" s="8"/>
      <c r="I300" s="8"/>
      <c r="J300" s="8"/>
      <c r="K300" s="8"/>
      <c r="L300" s="8"/>
      <c r="M300" s="8"/>
      <c r="N300" s="8"/>
      <c r="O300" s="8"/>
      <c r="P300" s="8"/>
      <c r="Q300" s="8"/>
    </row>
    <row r="301" spans="1:17" ht="16.5" hidden="1">
      <c r="A301" s="8"/>
      <c r="B301" s="8"/>
      <c r="C301" s="8"/>
      <c r="D301" s="8"/>
      <c r="E301" s="8"/>
      <c r="F301" s="8"/>
      <c r="G301" s="8"/>
      <c r="H301" s="8"/>
      <c r="I301" s="8"/>
      <c r="J301" s="8"/>
      <c r="K301" s="8"/>
      <c r="L301" s="8"/>
      <c r="M301" s="8"/>
      <c r="N301" s="8"/>
      <c r="O301" s="8"/>
      <c r="P301" s="8"/>
      <c r="Q301" s="8"/>
    </row>
    <row r="302" spans="1:17" ht="16.5" hidden="1">
      <c r="A302" s="8"/>
      <c r="B302" s="8"/>
      <c r="C302" s="8"/>
      <c r="D302" s="8"/>
      <c r="E302" s="8"/>
      <c r="F302" s="8"/>
      <c r="G302" s="8"/>
      <c r="H302" s="8"/>
      <c r="I302" s="8"/>
      <c r="J302" s="8"/>
      <c r="K302" s="8"/>
      <c r="L302" s="8"/>
      <c r="M302" s="8"/>
      <c r="N302" s="8"/>
      <c r="O302" s="8"/>
      <c r="P302" s="8"/>
      <c r="Q302" s="8"/>
    </row>
    <row r="303" spans="1:17" ht="16.5" hidden="1">
      <c r="A303" s="8"/>
      <c r="B303" s="8"/>
      <c r="C303" s="8"/>
      <c r="D303" s="8"/>
      <c r="E303" s="8"/>
      <c r="F303" s="8"/>
      <c r="G303" s="8"/>
      <c r="H303" s="8"/>
      <c r="I303" s="8"/>
      <c r="J303" s="8"/>
      <c r="K303" s="8"/>
      <c r="L303" s="8"/>
      <c r="M303" s="8"/>
      <c r="N303" s="8"/>
      <c r="O303" s="8"/>
      <c r="P303" s="8"/>
      <c r="Q303" s="8"/>
    </row>
    <row r="304" spans="1:17" ht="16.5" hidden="1">
      <c r="A304" s="8"/>
      <c r="B304" s="8"/>
      <c r="C304" s="8"/>
      <c r="D304" s="8"/>
      <c r="E304" s="8"/>
      <c r="F304" s="8"/>
      <c r="G304" s="8"/>
      <c r="H304" s="8"/>
      <c r="I304" s="8"/>
      <c r="J304" s="8"/>
      <c r="K304" s="8"/>
      <c r="L304" s="8"/>
      <c r="M304" s="8"/>
      <c r="N304" s="8"/>
      <c r="O304" s="8"/>
      <c r="P304" s="8"/>
      <c r="Q304" s="8"/>
    </row>
    <row r="305" spans="1:17" ht="16.5" hidden="1">
      <c r="A305" s="8"/>
      <c r="B305" s="8"/>
      <c r="C305" s="8"/>
      <c r="D305" s="8"/>
      <c r="E305" s="8"/>
      <c r="F305" s="8"/>
      <c r="G305" s="8"/>
      <c r="H305" s="8"/>
      <c r="I305" s="8"/>
      <c r="J305" s="8"/>
      <c r="K305" s="8"/>
      <c r="L305" s="8"/>
      <c r="M305" s="8"/>
      <c r="N305" s="8"/>
      <c r="O305" s="8"/>
      <c r="P305" s="8"/>
      <c r="Q305" s="8"/>
    </row>
    <row r="306" spans="1:17" ht="16.5" hidden="1">
      <c r="A306" s="8"/>
      <c r="B306" s="8"/>
      <c r="C306" s="8"/>
      <c r="D306" s="8"/>
      <c r="E306" s="8"/>
      <c r="F306" s="15" t="s">
        <v>64</v>
      </c>
      <c r="G306" s="16">
        <f>SUM(C293:H293)</f>
        <v>0</v>
      </c>
      <c r="H306" s="15" t="s">
        <v>65</v>
      </c>
      <c r="I306" s="8"/>
      <c r="J306" s="8"/>
      <c r="K306" s="8"/>
      <c r="L306" s="8"/>
      <c r="M306" s="8"/>
      <c r="N306" s="15" t="s">
        <v>64</v>
      </c>
      <c r="O306" s="16">
        <f>SUM(K293:P293)</f>
        <v>0</v>
      </c>
      <c r="P306" s="15" t="s">
        <v>65</v>
      </c>
      <c r="Q306" s="8"/>
    </row>
    <row r="307" spans="1:17" ht="16.5" hidden="1">
      <c r="A307" s="8"/>
      <c r="B307" s="8"/>
      <c r="C307" s="8"/>
      <c r="D307" s="8"/>
      <c r="E307" s="8"/>
      <c r="F307" s="8"/>
      <c r="G307" s="8"/>
      <c r="H307" s="8"/>
      <c r="I307" s="8"/>
      <c r="J307" s="8"/>
      <c r="K307" s="8"/>
      <c r="L307" s="8"/>
      <c r="M307" s="8"/>
      <c r="N307" s="8"/>
      <c r="O307" s="8"/>
      <c r="P307" s="8"/>
      <c r="Q307" s="8"/>
    </row>
    <row r="308" spans="1:17" ht="16.5" hidden="1">
      <c r="A308" s="8"/>
      <c r="B308" s="8"/>
      <c r="C308" s="8"/>
      <c r="D308" s="8"/>
      <c r="E308" s="8"/>
      <c r="F308" s="8"/>
      <c r="G308" s="8"/>
      <c r="H308" s="8"/>
      <c r="I308" s="8"/>
      <c r="J308" s="8"/>
      <c r="K308" s="8"/>
      <c r="L308" s="8"/>
      <c r="M308" s="8"/>
      <c r="N308" s="8"/>
      <c r="O308" s="8"/>
      <c r="P308" s="8"/>
      <c r="Q308" s="8"/>
    </row>
    <row r="309" spans="1:17" ht="18.75" hidden="1">
      <c r="A309" s="8"/>
      <c r="B309" s="30" t="s">
        <v>12</v>
      </c>
      <c r="C309" s="31"/>
      <c r="D309" s="31"/>
      <c r="E309" s="31"/>
      <c r="F309" s="31"/>
      <c r="G309" s="31"/>
      <c r="H309" s="32"/>
      <c r="I309" s="8"/>
      <c r="J309" s="8"/>
      <c r="K309" s="8"/>
      <c r="L309" s="8"/>
      <c r="M309" s="8"/>
      <c r="N309" s="8"/>
      <c r="O309" s="8"/>
      <c r="P309" s="8"/>
      <c r="Q309" s="8"/>
    </row>
    <row r="310" spans="1:17" ht="16.5" hidden="1">
      <c r="A310" s="8"/>
      <c r="B310" s="9" t="s">
        <v>51</v>
      </c>
      <c r="C310" s="10" t="s">
        <v>57</v>
      </c>
      <c r="D310" s="10" t="s">
        <v>58</v>
      </c>
      <c r="E310" s="10" t="s">
        <v>59</v>
      </c>
      <c r="F310" s="10" t="s">
        <v>60</v>
      </c>
      <c r="G310" s="10" t="s">
        <v>61</v>
      </c>
      <c r="H310" s="10" t="s">
        <v>62</v>
      </c>
      <c r="I310" s="8"/>
      <c r="J310" s="8"/>
      <c r="K310" s="8"/>
      <c r="L310" s="8"/>
      <c r="M310" s="8"/>
      <c r="N310" s="8"/>
      <c r="O310" s="8"/>
      <c r="P310" s="8"/>
      <c r="Q310" s="8"/>
    </row>
    <row r="311" spans="1:17" ht="16.5" hidden="1">
      <c r="A311" s="8"/>
      <c r="B311" s="11" t="s">
        <v>63</v>
      </c>
      <c r="C311" s="11">
        <f>COUNTIF('REKOD PRESTASI MURID'!$AD$13:$AD$66,1)</f>
        <v>0</v>
      </c>
      <c r="D311" s="11">
        <f>COUNTIF('REKOD PRESTASI MURID'!$AD$13:$AD$66,2)</f>
        <v>0</v>
      </c>
      <c r="E311" s="11">
        <f>COUNTIF('REKOD PRESTASI MURID'!$AD$13:$AD$66,3)</f>
        <v>0</v>
      </c>
      <c r="F311" s="11">
        <f>COUNTIF('REKOD PRESTASI MURID'!$AD$13:$AD$66,4)</f>
        <v>0</v>
      </c>
      <c r="G311" s="11">
        <f>COUNTIF('REKOD PRESTASI MURID'!$AD$13:$AD$66,5)</f>
        <v>0</v>
      </c>
      <c r="H311" s="11">
        <f>COUNTIF('REKOD PRESTASI MURID'!$AD$13:$AD$66,6)</f>
        <v>0</v>
      </c>
      <c r="I311" s="8"/>
      <c r="J311" s="8"/>
      <c r="K311" s="8"/>
      <c r="L311" s="8"/>
      <c r="M311" s="8"/>
      <c r="N311" s="8"/>
      <c r="O311" s="8"/>
      <c r="P311" s="8"/>
      <c r="Q311" s="8"/>
    </row>
    <row r="312" spans="1:17" ht="16.5" hidden="1">
      <c r="A312" s="8"/>
      <c r="B312" s="8"/>
      <c r="C312" s="8"/>
      <c r="D312" s="8"/>
      <c r="E312" s="8"/>
      <c r="F312" s="8"/>
      <c r="G312" s="8"/>
      <c r="H312" s="8"/>
      <c r="I312" s="8"/>
      <c r="J312" s="8"/>
      <c r="K312" s="8"/>
      <c r="L312" s="8"/>
      <c r="M312" s="8"/>
      <c r="N312" s="8"/>
      <c r="O312" s="8"/>
      <c r="P312" s="8"/>
      <c r="Q312" s="8"/>
    </row>
    <row r="313" spans="1:17" ht="16.5" hidden="1">
      <c r="A313" s="8"/>
      <c r="B313" s="8"/>
      <c r="C313" s="8"/>
      <c r="D313" s="8"/>
      <c r="E313" s="8"/>
      <c r="F313" s="8"/>
      <c r="G313" s="8"/>
      <c r="H313" s="8"/>
      <c r="I313" s="8"/>
      <c r="J313" s="8"/>
      <c r="K313" s="8"/>
      <c r="L313" s="8"/>
      <c r="M313" s="8"/>
      <c r="N313" s="8"/>
      <c r="O313" s="8"/>
      <c r="P313" s="8"/>
      <c r="Q313" s="8"/>
    </row>
    <row r="314" spans="1:17" ht="16.5" hidden="1">
      <c r="A314" s="8"/>
      <c r="B314" s="8"/>
      <c r="C314" s="8"/>
      <c r="D314" s="8"/>
      <c r="E314" s="8"/>
      <c r="F314" s="8"/>
      <c r="G314" s="8"/>
      <c r="H314" s="8"/>
      <c r="I314" s="8"/>
      <c r="J314" s="8"/>
      <c r="K314" s="8"/>
      <c r="L314" s="8"/>
      <c r="M314" s="8"/>
      <c r="N314" s="8"/>
      <c r="O314" s="8"/>
      <c r="P314" s="8"/>
      <c r="Q314" s="8"/>
    </row>
    <row r="315" spans="1:17" ht="16.5" hidden="1">
      <c r="A315" s="8"/>
      <c r="B315" s="8"/>
      <c r="C315" s="8"/>
      <c r="D315" s="8"/>
      <c r="E315" s="8"/>
      <c r="F315" s="8"/>
      <c r="G315" s="8"/>
      <c r="H315" s="8"/>
      <c r="I315" s="8"/>
      <c r="J315" s="8"/>
      <c r="K315" s="8"/>
      <c r="L315" s="8"/>
      <c r="M315" s="8"/>
      <c r="N315" s="8"/>
      <c r="O315" s="8"/>
      <c r="P315" s="8"/>
      <c r="Q315" s="8"/>
    </row>
    <row r="316" spans="1:17" ht="16.5" hidden="1">
      <c r="A316" s="8"/>
      <c r="B316" s="8"/>
      <c r="C316" s="8"/>
      <c r="D316" s="8"/>
      <c r="E316" s="8"/>
      <c r="F316" s="8"/>
      <c r="G316" s="8"/>
      <c r="H316" s="8"/>
      <c r="I316" s="8"/>
      <c r="J316" s="8"/>
      <c r="K316" s="8"/>
      <c r="L316" s="8"/>
      <c r="M316" s="8"/>
      <c r="N316" s="8"/>
      <c r="O316" s="8"/>
      <c r="P316" s="8"/>
      <c r="Q316" s="8"/>
    </row>
    <row r="317" spans="1:17" ht="16.5" hidden="1">
      <c r="A317" s="8"/>
      <c r="B317" s="8"/>
      <c r="C317" s="8"/>
      <c r="D317" s="8"/>
      <c r="E317" s="8"/>
      <c r="F317" s="8"/>
      <c r="G317" s="8"/>
      <c r="H317" s="8"/>
      <c r="I317" s="8"/>
      <c r="J317" s="8"/>
      <c r="K317" s="8"/>
      <c r="L317" s="8"/>
      <c r="M317" s="8"/>
      <c r="N317" s="8"/>
      <c r="O317" s="8"/>
      <c r="P317" s="8"/>
      <c r="Q317" s="8"/>
    </row>
    <row r="318" spans="1:17" ht="16.5" hidden="1">
      <c r="A318" s="8"/>
      <c r="B318" s="8"/>
      <c r="C318" s="8"/>
      <c r="D318" s="8"/>
      <c r="E318" s="8"/>
      <c r="F318" s="8"/>
      <c r="G318" s="8"/>
      <c r="H318" s="8"/>
      <c r="I318" s="8"/>
      <c r="J318" s="8"/>
      <c r="K318" s="8"/>
      <c r="L318" s="8"/>
      <c r="M318" s="8"/>
      <c r="N318" s="8"/>
      <c r="O318" s="8"/>
      <c r="P318" s="8"/>
      <c r="Q318" s="8"/>
    </row>
    <row r="319" spans="1:17" ht="16.5" hidden="1">
      <c r="A319" s="8"/>
      <c r="B319" s="8"/>
      <c r="C319" s="8"/>
      <c r="D319" s="8"/>
      <c r="E319" s="8"/>
      <c r="F319" s="8"/>
      <c r="G319" s="8"/>
      <c r="H319" s="8"/>
      <c r="I319" s="8"/>
      <c r="J319" s="8"/>
      <c r="K319" s="8"/>
      <c r="L319" s="8"/>
      <c r="M319" s="8"/>
      <c r="N319" s="8"/>
      <c r="O319" s="8"/>
      <c r="P319" s="8"/>
      <c r="Q319" s="8"/>
    </row>
    <row r="320" spans="1:17" ht="16.5" hidden="1">
      <c r="A320" s="8"/>
      <c r="B320" s="8"/>
      <c r="C320" s="8"/>
      <c r="D320" s="8"/>
      <c r="E320" s="8"/>
      <c r="F320" s="8"/>
      <c r="G320" s="8"/>
      <c r="H320" s="8"/>
      <c r="I320" s="8"/>
      <c r="J320" s="8"/>
      <c r="K320" s="8"/>
      <c r="L320" s="8"/>
      <c r="M320" s="8"/>
      <c r="N320" s="8"/>
      <c r="O320" s="8"/>
      <c r="P320" s="8"/>
      <c r="Q320" s="8"/>
    </row>
    <row r="321" spans="1:17" ht="16.5" hidden="1">
      <c r="A321" s="8"/>
      <c r="B321" s="8"/>
      <c r="C321" s="8"/>
      <c r="D321" s="8"/>
      <c r="E321" s="8"/>
      <c r="F321" s="8"/>
      <c r="G321" s="8"/>
      <c r="H321" s="8"/>
      <c r="I321" s="8"/>
      <c r="J321" s="8"/>
      <c r="K321" s="8"/>
      <c r="L321" s="8"/>
      <c r="M321" s="8"/>
      <c r="N321" s="8"/>
      <c r="O321" s="8"/>
      <c r="P321" s="8"/>
      <c r="Q321" s="8"/>
    </row>
    <row r="322" spans="1:17" ht="16.5" hidden="1">
      <c r="A322" s="8"/>
      <c r="B322" s="8"/>
      <c r="C322" s="8"/>
      <c r="D322" s="8"/>
      <c r="E322" s="8"/>
      <c r="F322" s="8"/>
      <c r="G322" s="8"/>
      <c r="H322" s="8"/>
      <c r="I322" s="8"/>
      <c r="J322" s="8"/>
      <c r="K322" s="8"/>
      <c r="L322" s="8"/>
      <c r="M322" s="8"/>
      <c r="N322" s="8"/>
      <c r="O322" s="8"/>
      <c r="P322" s="8"/>
      <c r="Q322" s="8"/>
    </row>
    <row r="323" spans="1:17" ht="16.5" hidden="1">
      <c r="A323" s="8"/>
      <c r="B323" s="8"/>
      <c r="C323" s="8"/>
      <c r="D323" s="8"/>
      <c r="E323" s="8"/>
      <c r="F323" s="8"/>
      <c r="G323" s="8"/>
      <c r="H323" s="8"/>
      <c r="I323" s="8"/>
      <c r="J323" s="8"/>
      <c r="K323" s="8"/>
      <c r="L323" s="8"/>
      <c r="M323" s="8"/>
      <c r="N323" s="8"/>
      <c r="O323" s="8"/>
      <c r="P323" s="8"/>
      <c r="Q323" s="8"/>
    </row>
    <row r="324" spans="1:17" ht="16.5" hidden="1">
      <c r="A324" s="8"/>
      <c r="B324" s="8"/>
      <c r="C324" s="8"/>
      <c r="D324" s="8"/>
      <c r="E324" s="8"/>
      <c r="F324" s="15" t="s">
        <v>64</v>
      </c>
      <c r="G324" s="16">
        <f>SUM(C311:H311)</f>
        <v>0</v>
      </c>
      <c r="H324" s="15" t="s">
        <v>65</v>
      </c>
      <c r="I324" s="8"/>
      <c r="J324" s="8"/>
      <c r="K324" s="8"/>
      <c r="L324" s="8"/>
      <c r="M324" s="8"/>
      <c r="N324" s="8"/>
      <c r="O324" s="8"/>
      <c r="P324" s="8"/>
      <c r="Q324" s="8"/>
    </row>
    <row r="325" spans="1:17" ht="16.5" hidden="1">
      <c r="A325" s="8"/>
      <c r="B325" s="8"/>
      <c r="C325" s="8"/>
      <c r="D325" s="8"/>
      <c r="E325" s="8"/>
      <c r="F325" s="8"/>
      <c r="G325" s="8"/>
      <c r="H325" s="8"/>
      <c r="I325" s="8"/>
      <c r="J325" s="8"/>
      <c r="K325" s="8"/>
      <c r="L325" s="8"/>
      <c r="M325" s="8"/>
      <c r="N325" s="8"/>
      <c r="O325" s="8"/>
      <c r="P325" s="8"/>
      <c r="Q325" s="8"/>
    </row>
    <row r="326" spans="1:17" ht="16.5"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t="str">
        <f>'REKOD PRESTASI MURID'!P12</f>
        <v>
S.K. 1.2   
KESIHATAN DIRI DAN REPRODUKTIF</v>
      </c>
      <c r="K327" s="18"/>
      <c r="L327" s="18"/>
      <c r="M327" s="18"/>
      <c r="N327" s="18"/>
      <c r="O327" s="18"/>
      <c r="P327" s="7"/>
      <c r="Q327" s="8"/>
    </row>
    <row r="328" spans="1:17" ht="16.5" hidden="1">
      <c r="A328" s="8"/>
      <c r="B328" s="8"/>
      <c r="C328" s="8"/>
      <c r="D328" s="8"/>
      <c r="E328" s="8"/>
      <c r="F328" s="8"/>
      <c r="G328" s="8"/>
      <c r="H328" s="8"/>
      <c r="I328" s="8"/>
      <c r="J328" s="9" t="s">
        <v>51</v>
      </c>
      <c r="K328" s="10" t="s">
        <v>57</v>
      </c>
      <c r="L328" s="10" t="s">
        <v>58</v>
      </c>
      <c r="M328" s="10" t="s">
        <v>59</v>
      </c>
      <c r="N328" s="10" t="s">
        <v>60</v>
      </c>
      <c r="O328" s="10" t="s">
        <v>61</v>
      </c>
      <c r="P328" s="10" t="s">
        <v>62</v>
      </c>
      <c r="Q328" s="8"/>
    </row>
    <row r="329" spans="1:17" ht="16.5" hidden="1">
      <c r="A329" s="8"/>
      <c r="B329" s="8"/>
      <c r="C329" s="8"/>
      <c r="D329" s="8"/>
      <c r="E329" s="8"/>
      <c r="F329" s="8"/>
      <c r="G329" s="8"/>
      <c r="H329" s="8"/>
      <c r="I329" s="8"/>
      <c r="J329" s="11" t="s">
        <v>63</v>
      </c>
      <c r="K329" s="11">
        <f>COUNTIF('REKOD PRESTASI MURID'!$P$13:$P$66,1)</f>
        <v>4</v>
      </c>
      <c r="L329" s="11">
        <f>COUNTIF('REKOD PRESTASI MURID'!$P$13:$P$66,2)</f>
        <v>4</v>
      </c>
      <c r="M329" s="11">
        <f>COUNTIF('REKOD PRESTASI MURID'!$P$13:$P$66,3)</f>
        <v>4</v>
      </c>
      <c r="N329" s="11">
        <f>COUNTIF('REKOD PRESTASI MURID'!$P$13:$P$66,4)</f>
        <v>5</v>
      </c>
      <c r="O329" s="11">
        <f>COUNTIF('REKOD PRESTASI MURID'!$P$13:$P$66,5)</f>
        <v>4</v>
      </c>
      <c r="P329" s="11">
        <f>COUNTIF('REKOD PRESTASI MURID'!$P$13:$P$66,6)</f>
        <v>4</v>
      </c>
      <c r="Q329" s="8"/>
    </row>
    <row r="330" spans="1:17" ht="16.5" hidden="1">
      <c r="A330" s="8"/>
      <c r="B330" s="8"/>
      <c r="C330" s="8"/>
      <c r="D330" s="8"/>
      <c r="E330" s="8"/>
      <c r="F330" s="8"/>
      <c r="G330" s="8"/>
      <c r="H330" s="8"/>
      <c r="I330" s="8"/>
      <c r="J330" s="19"/>
      <c r="K330" s="19"/>
      <c r="L330" s="19"/>
      <c r="M330" s="19"/>
      <c r="N330" s="19"/>
      <c r="O330" s="19"/>
      <c r="P330" s="19"/>
      <c r="Q330" s="8"/>
    </row>
    <row r="331" spans="1:17" ht="16.5" hidden="1">
      <c r="A331" s="8"/>
      <c r="B331" s="8"/>
      <c r="C331" s="8"/>
      <c r="D331" s="8"/>
      <c r="E331" s="8"/>
      <c r="F331" s="8"/>
      <c r="G331" s="8"/>
      <c r="H331" s="8"/>
      <c r="I331" s="8"/>
      <c r="J331" s="19"/>
      <c r="K331" s="19"/>
      <c r="L331" s="19"/>
      <c r="M331" s="19"/>
      <c r="N331" s="19"/>
      <c r="O331" s="19"/>
      <c r="P331" s="19"/>
      <c r="Q331" s="8"/>
    </row>
    <row r="332" spans="1:17" ht="16.5" hidden="1">
      <c r="A332" s="8"/>
      <c r="B332" s="8"/>
      <c r="C332" s="8"/>
      <c r="D332" s="8"/>
      <c r="E332" s="8"/>
      <c r="F332" s="8"/>
      <c r="G332" s="8"/>
      <c r="H332" s="8"/>
      <c r="I332" s="8"/>
      <c r="J332" s="19"/>
      <c r="K332" s="19"/>
      <c r="L332" s="19"/>
      <c r="M332" s="19"/>
      <c r="N332" s="19"/>
      <c r="O332" s="19"/>
      <c r="P332" s="19"/>
      <c r="Q332" s="8"/>
    </row>
    <row r="333" spans="1:17" ht="16.5" hidden="1">
      <c r="A333" s="8"/>
      <c r="B333" s="8"/>
      <c r="C333" s="8"/>
      <c r="D333" s="8"/>
      <c r="E333" s="8"/>
      <c r="F333" s="8"/>
      <c r="G333" s="8"/>
      <c r="H333" s="8"/>
      <c r="I333" s="8"/>
      <c r="J333" s="19"/>
      <c r="K333" s="19"/>
      <c r="L333" s="19"/>
      <c r="M333" s="19"/>
      <c r="N333" s="19"/>
      <c r="O333" s="19"/>
      <c r="P333" s="19"/>
      <c r="Q333" s="8"/>
    </row>
    <row r="334" spans="1:17" ht="16.5" hidden="1">
      <c r="A334" s="8"/>
      <c r="B334" s="8"/>
      <c r="C334" s="8"/>
      <c r="D334" s="8"/>
      <c r="E334" s="8"/>
      <c r="F334" s="8"/>
      <c r="G334" s="8"/>
      <c r="H334" s="8"/>
      <c r="I334" s="8"/>
      <c r="J334" s="19"/>
      <c r="K334" s="19"/>
      <c r="L334" s="19"/>
      <c r="M334" s="19"/>
      <c r="N334" s="19"/>
      <c r="O334" s="19"/>
      <c r="P334" s="19"/>
      <c r="Q334" s="8"/>
    </row>
    <row r="335" spans="1:17" ht="16.5" hidden="1">
      <c r="A335" s="8"/>
      <c r="B335" s="8"/>
      <c r="C335" s="8"/>
      <c r="D335" s="8"/>
      <c r="E335" s="8"/>
      <c r="F335" s="8"/>
      <c r="G335" s="8"/>
      <c r="H335" s="8"/>
      <c r="I335" s="8"/>
      <c r="J335" s="19"/>
      <c r="K335" s="19"/>
      <c r="L335" s="19"/>
      <c r="M335" s="19"/>
      <c r="N335" s="19"/>
      <c r="O335" s="19"/>
      <c r="P335" s="19"/>
      <c r="Q335" s="8"/>
    </row>
    <row r="336" spans="1:17" ht="16.5" hidden="1">
      <c r="A336" s="8"/>
      <c r="B336" s="8"/>
      <c r="C336" s="8"/>
      <c r="D336" s="8"/>
      <c r="E336" s="8"/>
      <c r="F336" s="8"/>
      <c r="G336" s="8"/>
      <c r="H336" s="8"/>
      <c r="I336" s="8"/>
      <c r="J336" s="19"/>
      <c r="K336" s="19"/>
      <c r="L336" s="19"/>
      <c r="M336" s="19"/>
      <c r="N336" s="19"/>
      <c r="O336" s="19"/>
      <c r="P336" s="19"/>
      <c r="Q336" s="8"/>
    </row>
    <row r="337" spans="1:17" ht="16.5" hidden="1">
      <c r="A337" s="8"/>
      <c r="B337" s="8"/>
      <c r="C337" s="8"/>
      <c r="D337" s="8"/>
      <c r="E337" s="8"/>
      <c r="F337" s="8"/>
      <c r="G337" s="8"/>
      <c r="H337" s="8"/>
      <c r="I337" s="8"/>
      <c r="J337" s="19"/>
      <c r="K337" s="19"/>
      <c r="L337" s="19"/>
      <c r="M337" s="19"/>
      <c r="N337" s="19"/>
      <c r="O337" s="19"/>
      <c r="P337" s="19"/>
      <c r="Q337" s="8"/>
    </row>
    <row r="338" spans="1:17" ht="16.5" hidden="1">
      <c r="A338" s="8"/>
      <c r="B338" s="8"/>
      <c r="C338" s="8"/>
      <c r="D338" s="8"/>
      <c r="E338" s="8"/>
      <c r="F338" s="8"/>
      <c r="G338" s="8"/>
      <c r="H338" s="8"/>
      <c r="I338" s="8"/>
      <c r="J338" s="19"/>
      <c r="K338" s="19"/>
      <c r="L338" s="19"/>
      <c r="M338" s="19"/>
      <c r="N338" s="19"/>
      <c r="O338" s="19"/>
      <c r="P338" s="19"/>
      <c r="Q338" s="8"/>
    </row>
    <row r="339" spans="1:17" ht="16.5" hidden="1">
      <c r="A339" s="8"/>
      <c r="B339" s="8"/>
      <c r="C339" s="8"/>
      <c r="D339" s="8"/>
      <c r="E339" s="8"/>
      <c r="F339" s="8"/>
      <c r="G339" s="8"/>
      <c r="H339" s="8"/>
      <c r="I339" s="8"/>
      <c r="J339" s="19"/>
      <c r="K339" s="19"/>
      <c r="L339" s="19"/>
      <c r="M339" s="19"/>
      <c r="N339" s="19"/>
      <c r="O339" s="19"/>
      <c r="P339" s="19"/>
      <c r="Q339" s="8"/>
    </row>
    <row r="340" spans="1:17" ht="16.5" hidden="1">
      <c r="A340" s="8"/>
      <c r="B340" s="8"/>
      <c r="C340" s="8"/>
      <c r="D340" s="8"/>
      <c r="E340" s="8"/>
      <c r="F340" s="8"/>
      <c r="G340" s="8"/>
      <c r="H340" s="8"/>
      <c r="I340" s="8"/>
      <c r="J340" s="19"/>
      <c r="K340" s="19"/>
      <c r="L340" s="19"/>
      <c r="M340" s="19"/>
      <c r="N340" s="19"/>
      <c r="O340" s="19"/>
      <c r="P340" s="19"/>
      <c r="Q340" s="8"/>
    </row>
    <row r="341" spans="1:17" ht="16.5" hidden="1">
      <c r="A341" s="8"/>
      <c r="B341" s="8"/>
      <c r="C341" s="8"/>
      <c r="D341" s="8"/>
      <c r="E341" s="8"/>
      <c r="F341" s="8"/>
      <c r="G341" s="8"/>
      <c r="H341" s="8"/>
      <c r="I341" s="8"/>
      <c r="J341" s="19"/>
      <c r="K341" s="19"/>
      <c r="L341" s="19"/>
      <c r="M341" s="19"/>
      <c r="N341" s="19"/>
      <c r="O341" s="19"/>
      <c r="P341" s="19"/>
      <c r="Q341" s="8"/>
    </row>
    <row r="342" spans="1:17" ht="16.5" hidden="1">
      <c r="A342" s="8"/>
      <c r="B342" s="8"/>
      <c r="C342" s="8"/>
      <c r="D342" s="8"/>
      <c r="E342" s="8"/>
      <c r="F342" s="8"/>
      <c r="G342" s="8"/>
      <c r="H342" s="8"/>
      <c r="I342" s="8"/>
      <c r="J342" s="19"/>
      <c r="K342" s="19"/>
      <c r="L342" s="19"/>
      <c r="M342" s="19"/>
      <c r="N342" s="15" t="s">
        <v>64</v>
      </c>
      <c r="O342" s="16">
        <f>SUM(K329:P329)</f>
        <v>25</v>
      </c>
      <c r="P342" s="15" t="s">
        <v>65</v>
      </c>
      <c r="Q342" s="8"/>
    </row>
    <row r="343" spans="1:17" ht="16.5" hidden="1">
      <c r="A343" s="8"/>
      <c r="B343" s="8"/>
      <c r="C343" s="8"/>
      <c r="D343" s="8"/>
      <c r="E343" s="8"/>
      <c r="F343" s="8"/>
      <c r="G343" s="8"/>
      <c r="H343" s="8"/>
      <c r="I343" s="8"/>
      <c r="J343" s="8"/>
      <c r="K343" s="8"/>
      <c r="L343" s="8"/>
      <c r="M343" s="8"/>
      <c r="N343" s="8"/>
      <c r="O343" s="8"/>
      <c r="P343" s="8"/>
      <c r="Q343" s="8"/>
    </row>
    <row r="344" spans="1:17" ht="16.5" hidden="1">
      <c r="A344" s="8"/>
      <c r="B344" s="8"/>
      <c r="C344" s="8"/>
      <c r="D344" s="8"/>
      <c r="E344" s="8"/>
      <c r="F344" s="8"/>
      <c r="G344" s="8"/>
      <c r="H344" s="8"/>
      <c r="I344" s="8"/>
      <c r="J344" s="8"/>
      <c r="K344" s="8"/>
      <c r="L344" s="8"/>
      <c r="M344" s="8"/>
      <c r="N344" s="8"/>
      <c r="O344" s="8"/>
      <c r="P344" s="8"/>
      <c r="Q344" s="8"/>
    </row>
    <row r="345" spans="1:17" ht="16.5" hidden="1">
      <c r="A345" s="8"/>
      <c r="B345" s="8"/>
      <c r="C345" s="8"/>
      <c r="D345" s="8"/>
      <c r="E345" s="8"/>
      <c r="F345" s="8"/>
      <c r="G345" s="8"/>
      <c r="H345" s="8"/>
      <c r="I345" s="8"/>
      <c r="J345" s="8"/>
      <c r="K345" s="8"/>
      <c r="L345" s="8"/>
      <c r="M345" s="8"/>
      <c r="N345" s="8"/>
      <c r="O345" s="8"/>
      <c r="P345" s="8"/>
      <c r="Q345" s="8"/>
    </row>
    <row r="346" spans="1:17" ht="16.5" hidden="1">
      <c r="A346" s="8"/>
      <c r="B346" s="8"/>
      <c r="C346" s="8"/>
      <c r="D346" s="8"/>
      <c r="E346" s="8"/>
      <c r="F346" s="8"/>
      <c r="G346" s="8"/>
      <c r="H346" s="8"/>
      <c r="I346" s="8"/>
      <c r="J346" s="8"/>
      <c r="K346" s="8"/>
      <c r="L346" s="8"/>
      <c r="M346" s="8"/>
      <c r="N346" s="8"/>
      <c r="O346" s="8"/>
      <c r="P346" s="8"/>
      <c r="Q346" s="8"/>
    </row>
    <row r="347" spans="1:17" ht="16.5" hidden="1">
      <c r="A347" s="8"/>
      <c r="B347" s="8"/>
      <c r="C347" s="8"/>
      <c r="D347" s="8"/>
      <c r="E347" s="8"/>
      <c r="F347" s="8"/>
      <c r="G347" s="8"/>
      <c r="H347" s="8"/>
      <c r="I347" s="8"/>
      <c r="J347" s="8"/>
      <c r="K347" s="8"/>
      <c r="L347" s="8"/>
      <c r="M347" s="8"/>
      <c r="N347" s="8"/>
      <c r="O347" s="8"/>
      <c r="P347" s="8"/>
      <c r="Q347" s="8"/>
    </row>
    <row r="348" spans="1:17" ht="16.5" hidden="1">
      <c r="A348" s="8"/>
      <c r="B348" s="8"/>
      <c r="C348" s="8"/>
      <c r="D348" s="8"/>
      <c r="E348" s="8"/>
      <c r="F348" s="8"/>
      <c r="G348" s="8"/>
      <c r="H348" s="8"/>
      <c r="I348" s="8"/>
      <c r="J348" s="8"/>
      <c r="K348" s="8"/>
      <c r="L348" s="8"/>
      <c r="M348" s="8"/>
      <c r="N348" s="8"/>
      <c r="O348" s="8"/>
      <c r="P348" s="8"/>
      <c r="Q348" s="8"/>
    </row>
    <row r="349" spans="1:17" ht="16.5" hidden="1">
      <c r="A349" s="8"/>
      <c r="B349" s="8"/>
      <c r="C349" s="8"/>
      <c r="D349" s="8"/>
      <c r="E349" s="8"/>
      <c r="F349" s="8"/>
      <c r="G349" s="8"/>
      <c r="H349" s="8"/>
      <c r="I349" s="8"/>
      <c r="J349" s="8"/>
      <c r="K349" s="8"/>
      <c r="L349" s="8"/>
      <c r="M349" s="8"/>
      <c r="N349" s="8"/>
      <c r="O349" s="8"/>
      <c r="P349" s="8"/>
      <c r="Q349" s="8"/>
    </row>
    <row r="350" spans="1:17" ht="16.5" hidden="1">
      <c r="A350" s="8"/>
      <c r="B350" s="8"/>
      <c r="C350" s="8"/>
      <c r="D350" s="8"/>
      <c r="E350" s="8"/>
      <c r="F350" s="8"/>
      <c r="G350" s="8"/>
      <c r="H350" s="8"/>
      <c r="I350" s="8"/>
      <c r="J350" s="8"/>
      <c r="K350" s="8"/>
      <c r="L350" s="8"/>
      <c r="M350" s="8"/>
      <c r="N350" s="8"/>
      <c r="O350" s="8"/>
      <c r="P350" s="8"/>
      <c r="Q350" s="8"/>
    </row>
    <row r="351" spans="1:17" ht="16.5" hidden="1">
      <c r="A351" s="8"/>
      <c r="B351" s="8"/>
      <c r="C351" s="8"/>
      <c r="D351" s="8"/>
      <c r="E351" s="8"/>
      <c r="F351" s="8"/>
      <c r="G351" s="8"/>
      <c r="H351" s="8"/>
      <c r="I351" s="8"/>
      <c r="J351" s="8"/>
      <c r="K351" s="8"/>
      <c r="L351" s="8"/>
      <c r="M351" s="8"/>
      <c r="N351" s="8"/>
      <c r="O351" s="8"/>
      <c r="P351" s="8"/>
      <c r="Q351" s="8"/>
    </row>
    <row r="352" spans="1:17" ht="16.5" hidden="1">
      <c r="A352" s="8"/>
      <c r="B352" s="8"/>
      <c r="C352" s="8"/>
      <c r="D352" s="8"/>
      <c r="E352" s="8"/>
      <c r="F352" s="8"/>
      <c r="G352" s="8"/>
      <c r="H352" s="8"/>
      <c r="I352" s="8"/>
      <c r="J352" s="8"/>
      <c r="K352" s="8"/>
      <c r="L352" s="8"/>
      <c r="M352" s="8"/>
      <c r="N352" s="8"/>
      <c r="O352" s="8"/>
      <c r="P352" s="8"/>
      <c r="Q352" s="8"/>
    </row>
    <row r="353" spans="1:17" ht="16.5" hidden="1">
      <c r="A353" s="8"/>
      <c r="B353" s="8"/>
      <c r="C353" s="8"/>
      <c r="D353" s="8"/>
      <c r="E353" s="8"/>
      <c r="F353" s="8"/>
      <c r="G353" s="8"/>
      <c r="H353" s="8"/>
      <c r="I353" s="8"/>
      <c r="J353" s="8"/>
      <c r="K353" s="8"/>
      <c r="L353" s="8"/>
      <c r="M353" s="8"/>
      <c r="N353" s="8"/>
      <c r="O353" s="8"/>
      <c r="P353" s="8"/>
      <c r="Q353" s="8"/>
    </row>
    <row r="354" spans="1:17" ht="16.5" hidden="1">
      <c r="A354" s="8"/>
      <c r="B354" s="8"/>
      <c r="C354" s="8"/>
      <c r="D354" s="8"/>
      <c r="E354" s="8"/>
      <c r="F354" s="8"/>
      <c r="G354" s="8"/>
      <c r="H354" s="8"/>
      <c r="I354" s="8"/>
      <c r="J354" s="8"/>
      <c r="K354" s="8"/>
      <c r="L354" s="8"/>
      <c r="M354" s="8"/>
      <c r="N354" s="8"/>
      <c r="O354" s="8"/>
      <c r="P354" s="8"/>
      <c r="Q354" s="8"/>
    </row>
    <row r="355" spans="1:17" ht="16.5" hidden="1">
      <c r="A355" s="8"/>
      <c r="B355" s="8"/>
      <c r="C355" s="8"/>
      <c r="D355" s="8"/>
      <c r="E355" s="8"/>
      <c r="F355" s="8"/>
      <c r="G355" s="8"/>
      <c r="H355" s="8"/>
      <c r="I355" s="8"/>
      <c r="J355" s="8"/>
      <c r="K355" s="8"/>
      <c r="L355" s="8"/>
      <c r="M355" s="8"/>
      <c r="N355" s="8"/>
      <c r="O355" s="8"/>
      <c r="P355" s="8"/>
      <c r="Q355" s="8"/>
    </row>
    <row r="356" spans="1:17" ht="16.5" hidden="1">
      <c r="A356" s="8"/>
      <c r="B356" s="8"/>
      <c r="C356" s="8"/>
      <c r="D356" s="8"/>
      <c r="E356" s="8"/>
      <c r="F356" s="8"/>
      <c r="G356" s="8"/>
      <c r="H356" s="8"/>
      <c r="I356" s="8"/>
      <c r="J356" s="8"/>
      <c r="K356" s="8"/>
      <c r="L356" s="8"/>
      <c r="M356" s="8"/>
      <c r="N356" s="8"/>
      <c r="O356" s="8"/>
      <c r="P356" s="8"/>
      <c r="Q356" s="8"/>
    </row>
  </sheetData>
  <sheetProtection password="E33B" sheet="1"/>
  <mergeCells count="16">
    <mergeCell ref="H217:H218"/>
    <mergeCell ref="H235:H236"/>
    <mergeCell ref="H253:H254"/>
    <mergeCell ref="H271:H272"/>
    <mergeCell ref="J165:M165"/>
    <mergeCell ref="B183:H183"/>
    <mergeCell ref="A1:Q4"/>
    <mergeCell ref="H289:H290"/>
    <mergeCell ref="P199:P200"/>
    <mergeCell ref="P217:P218"/>
    <mergeCell ref="P235:P236"/>
    <mergeCell ref="P253:P254"/>
    <mergeCell ref="P271:P272"/>
    <mergeCell ref="P289:P290"/>
    <mergeCell ref="B237:H237"/>
    <mergeCell ref="H199:H200"/>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4" r:id="rId2"/>
  <rowBreaks count="3" manualBreakCount="3">
    <brk id="75" max="16" man="1"/>
    <brk id="146" max="16" man="1"/>
    <brk id="218" max="16" man="1"/>
  </rowBreaks>
  <drawing r:id="rId1"/>
</worksheet>
</file>

<file path=xl/worksheets/sheet5.xml><?xml version="1.0" encoding="utf-8"?>
<worksheet xmlns="http://schemas.openxmlformats.org/spreadsheetml/2006/main" xmlns:r="http://schemas.openxmlformats.org/officeDocument/2006/relationships">
  <dimension ref="C3:J4"/>
  <sheetViews>
    <sheetView zoomScalePageLayoutView="0" workbookViewId="0" topLeftCell="A1">
      <selection activeCell="C3" sqref="C3:J4"/>
    </sheetView>
  </sheetViews>
  <sheetFormatPr defaultColWidth="9.140625" defaultRowHeight="15"/>
  <sheetData>
    <row r="3" spans="3:10" ht="15">
      <c r="C3" t="s">
        <v>69</v>
      </c>
      <c r="D3" t="s">
        <v>70</v>
      </c>
      <c r="E3" t="s">
        <v>71</v>
      </c>
      <c r="I3" t="s">
        <v>72</v>
      </c>
      <c r="J3" t="s">
        <v>73</v>
      </c>
    </row>
    <row r="4" spans="5:8" ht="15">
      <c r="E4" t="s">
        <v>74</v>
      </c>
      <c r="F4" t="s">
        <v>75</v>
      </c>
      <c r="G4" t="s">
        <v>76</v>
      </c>
      <c r="H4"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Nur Muriza Musa</cp:lastModifiedBy>
  <cp:lastPrinted>2017-04-14T07:07:52Z</cp:lastPrinted>
  <dcterms:created xsi:type="dcterms:W3CDTF">2016-04-25T12:26:07Z</dcterms:created>
  <dcterms:modified xsi:type="dcterms:W3CDTF">2017-04-14T07:19:09Z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