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2240" windowHeight="7530" tabRatio="791"/>
  </bookViews>
  <sheets>
    <sheet name="REKOD PRESTASI MURID" sheetId="1" r:id="rId1"/>
    <sheet name="LAPORAN MURID (INDIVIDU)" sheetId="2" r:id="rId2"/>
    <sheet name="DATA PERNYATAAN TAHAP PGUASAAN " sheetId="3" r:id="rId3"/>
    <sheet name="GRAF PELAPORAN" sheetId="4" r:id="rId4"/>
  </sheets>
  <definedNames>
    <definedName name="_xlnm.Print_Area" localSheetId="2">'DATA PERNYATAAN TAHAP PGUASAAN '!$A$1:$B$10</definedName>
    <definedName name="_xlnm.Print_Area" localSheetId="3">'GRAF PELAPORAN'!$A$1:$Q$326</definedName>
    <definedName name="_xlnm.Print_Area" localSheetId="1">'LAPORAN MURID (INDIVIDU)'!$A$1:$G$59</definedName>
    <definedName name="_xlnm.Print_Area" localSheetId="0">'REKOD PRESTASI MURID'!$A$1:$AD$78</definedName>
    <definedName name="_xlnm.Print_Titles" localSheetId="3">'GRAF PELAPORAN'!$1:$4</definedName>
    <definedName name="_xlnm.Print_Titles" localSheetId="0">'REKOD PRESTASI MURID'!$11:$11</definedName>
  </definedNames>
  <calcPr calcId="145621"/>
</workbook>
</file>

<file path=xl/calcChain.xml><?xml version="1.0" encoding="utf-8"?>
<calcChain xmlns="http://schemas.openxmlformats.org/spreadsheetml/2006/main">
  <c r="E15" i="2" l="1"/>
  <c r="P26" i="4" l="1"/>
  <c r="O26" i="4"/>
  <c r="N26" i="4"/>
  <c r="M26" i="4"/>
  <c r="L26" i="4"/>
  <c r="K26" i="4"/>
  <c r="J24" i="4"/>
  <c r="A1" i="4"/>
  <c r="B6" i="4"/>
  <c r="J6" i="4"/>
  <c r="C8" i="4"/>
  <c r="D8" i="4"/>
  <c r="E8" i="4"/>
  <c r="F8" i="4"/>
  <c r="G8" i="4"/>
  <c r="H8" i="4"/>
  <c r="K8" i="4"/>
  <c r="L8" i="4"/>
  <c r="M8" i="4"/>
  <c r="N8" i="4"/>
  <c r="O8" i="4"/>
  <c r="P8" i="4"/>
  <c r="B24" i="4"/>
  <c r="C26" i="4"/>
  <c r="D26" i="4"/>
  <c r="E26" i="4"/>
  <c r="F26" i="4"/>
  <c r="G26" i="4"/>
  <c r="H26" i="4"/>
  <c r="B41" i="4"/>
  <c r="J41" i="4"/>
  <c r="C43" i="4"/>
  <c r="D43" i="4"/>
  <c r="E43" i="4"/>
  <c r="F43" i="4"/>
  <c r="G43" i="4"/>
  <c r="H43" i="4"/>
  <c r="K43" i="4"/>
  <c r="L43" i="4"/>
  <c r="M43" i="4"/>
  <c r="N43" i="4"/>
  <c r="O43" i="4"/>
  <c r="P43" i="4"/>
  <c r="B59" i="4"/>
  <c r="J59" i="4"/>
  <c r="C61" i="4"/>
  <c r="D61" i="4"/>
  <c r="E61" i="4"/>
  <c r="F61" i="4"/>
  <c r="G61" i="4"/>
  <c r="H61" i="4"/>
  <c r="K61" i="4"/>
  <c r="L61" i="4"/>
  <c r="M61" i="4"/>
  <c r="N61" i="4"/>
  <c r="O61" i="4"/>
  <c r="P61" i="4"/>
  <c r="O74"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B201" i="4"/>
  <c r="J201" i="4"/>
  <c r="C203" i="4"/>
  <c r="D203" i="4"/>
  <c r="E203" i="4"/>
  <c r="F203" i="4"/>
  <c r="G203" i="4"/>
  <c r="H203" i="4"/>
  <c r="K203" i="4"/>
  <c r="L203" i="4"/>
  <c r="M203" i="4"/>
  <c r="N203" i="4"/>
  <c r="O203" i="4"/>
  <c r="P203" i="4"/>
  <c r="O216" i="4" s="1"/>
  <c r="B219" i="4"/>
  <c r="J219" i="4"/>
  <c r="C221" i="4"/>
  <c r="D221" i="4"/>
  <c r="E221" i="4"/>
  <c r="F221" i="4"/>
  <c r="G221" i="4"/>
  <c r="H221" i="4"/>
  <c r="K221" i="4"/>
  <c r="L221" i="4"/>
  <c r="M221" i="4"/>
  <c r="N221" i="4"/>
  <c r="O221" i="4"/>
  <c r="P221" i="4"/>
  <c r="B237" i="4"/>
  <c r="J237" i="4"/>
  <c r="C239" i="4"/>
  <c r="D239" i="4"/>
  <c r="E239" i="4"/>
  <c r="F239" i="4"/>
  <c r="G239" i="4"/>
  <c r="H239" i="4"/>
  <c r="K239" i="4"/>
  <c r="O252" i="4" s="1"/>
  <c r="L239" i="4"/>
  <c r="M239" i="4"/>
  <c r="N239" i="4"/>
  <c r="O239" i="4"/>
  <c r="P239" i="4"/>
  <c r="G252" i="4"/>
  <c r="B255" i="4"/>
  <c r="C257" i="4"/>
  <c r="G270" i="4" s="1"/>
  <c r="D257" i="4"/>
  <c r="E257" i="4"/>
  <c r="F257" i="4"/>
  <c r="G257" i="4"/>
  <c r="H257" i="4"/>
  <c r="B273" i="4"/>
  <c r="J273" i="4"/>
  <c r="C275" i="4"/>
  <c r="D275" i="4"/>
  <c r="E275" i="4"/>
  <c r="F275" i="4"/>
  <c r="G275" i="4"/>
  <c r="H275" i="4"/>
  <c r="K275" i="4"/>
  <c r="L275" i="4"/>
  <c r="M275" i="4"/>
  <c r="N275" i="4"/>
  <c r="O275" i="4"/>
  <c r="P275" i="4"/>
  <c r="B291" i="4"/>
  <c r="J291" i="4"/>
  <c r="C293" i="4"/>
  <c r="D293" i="4"/>
  <c r="E293" i="4"/>
  <c r="F293" i="4"/>
  <c r="G293" i="4"/>
  <c r="H293" i="4"/>
  <c r="O306" i="4"/>
  <c r="C311" i="4"/>
  <c r="D311" i="4"/>
  <c r="E311" i="4"/>
  <c r="G324" i="4" s="1"/>
  <c r="F311" i="4"/>
  <c r="G311" i="4"/>
  <c r="H311" i="4"/>
  <c r="J327" i="4"/>
  <c r="K329" i="4"/>
  <c r="L329" i="4"/>
  <c r="M329" i="4"/>
  <c r="N329" i="4"/>
  <c r="O329" i="4"/>
  <c r="P329" i="4"/>
  <c r="B1" i="2"/>
  <c r="B2" i="2"/>
  <c r="B3" i="2"/>
  <c r="B4" i="2"/>
  <c r="B6" i="2"/>
  <c r="I7" i="2"/>
  <c r="J7" i="2" s="1"/>
  <c r="I8" i="2"/>
  <c r="J8" i="2" s="1"/>
  <c r="D9" i="2"/>
  <c r="I9" i="2"/>
  <c r="J9" i="2" s="1"/>
  <c r="I10" i="2"/>
  <c r="J10" i="2" s="1"/>
  <c r="D11" i="2"/>
  <c r="I11" i="2"/>
  <c r="J11" i="2" s="1"/>
  <c r="D12" i="2"/>
  <c r="I12" i="2"/>
  <c r="J12" i="2" s="1"/>
  <c r="I13" i="2"/>
  <c r="J13" i="2" s="1"/>
  <c r="I14" i="2"/>
  <c r="J14" i="2" s="1"/>
  <c r="E17" i="2"/>
  <c r="I15" i="2"/>
  <c r="J15" i="2" s="1"/>
  <c r="B16" i="2"/>
  <c r="B20"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F56" i="2"/>
  <c r="I56" i="2"/>
  <c r="J56" i="2" s="1"/>
  <c r="F57" i="2"/>
  <c r="I57" i="2"/>
  <c r="J57" i="2" s="1"/>
  <c r="I58" i="2"/>
  <c r="J58" i="2" s="1"/>
  <c r="I59" i="2"/>
  <c r="J59" i="2" s="1"/>
  <c r="I60" i="2"/>
  <c r="J60" i="2" s="1"/>
  <c r="I61" i="2"/>
  <c r="J61" i="2" s="1"/>
  <c r="I62" i="2"/>
  <c r="J62" i="2" s="1"/>
  <c r="I63" i="2"/>
  <c r="J63" i="2" s="1"/>
  <c r="D12" i="1"/>
  <c r="D10" i="2" s="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B72" i="1"/>
  <c r="F58" i="2" s="1"/>
  <c r="G306" i="4"/>
  <c r="G234" i="4"/>
  <c r="G144" i="4"/>
  <c r="O109" i="4"/>
  <c r="G109" i="4"/>
  <c r="O288" i="4"/>
  <c r="G288" i="4"/>
  <c r="G198" i="4"/>
  <c r="O162" i="4"/>
  <c r="G162" i="4"/>
  <c r="G74" i="4"/>
  <c r="G39" i="4"/>
  <c r="O342" i="4"/>
  <c r="G216" i="4"/>
  <c r="G126" i="4"/>
  <c r="G91" i="4"/>
  <c r="O180" i="4"/>
  <c r="G180" i="4"/>
  <c r="O56" i="4"/>
  <c r="G56" i="4"/>
  <c r="O21" i="4"/>
  <c r="G21" i="4"/>
  <c r="D8" i="2" l="1"/>
  <c r="O39" i="4"/>
  <c r="B58" i="2"/>
  <c r="O234" i="4"/>
  <c r="O144" i="4"/>
  <c r="O198" i="4"/>
  <c r="O126" i="4"/>
  <c r="O91" i="4"/>
</calcChain>
</file>

<file path=xl/sharedStrings.xml><?xml version="1.0" encoding="utf-8"?>
<sst xmlns="http://schemas.openxmlformats.org/spreadsheetml/2006/main" count="495" uniqueCount="117">
  <si>
    <t>SEKOLAH :</t>
  </si>
  <si>
    <t>ALAMAT :</t>
  </si>
  <si>
    <t>PASIR GUDANG,</t>
  </si>
  <si>
    <t>:</t>
  </si>
  <si>
    <t>JOHOR</t>
  </si>
  <si>
    <t>PENILAIAN :</t>
  </si>
  <si>
    <t xml:space="preserve"> </t>
  </si>
  <si>
    <t>MATA PELAJARAN</t>
  </si>
  <si>
    <t>NAMA GURU MATA PELAJARAN:</t>
  </si>
  <si>
    <t>EN SUDIMAN MUSA</t>
  </si>
  <si>
    <t>KELAS:</t>
  </si>
  <si>
    <t>BIL.</t>
  </si>
  <si>
    <t xml:space="preserve"> NAMA MURID</t>
  </si>
  <si>
    <t>NO. MY KID / NO. KAD PENGENALAN</t>
  </si>
  <si>
    <t>JANTINA</t>
  </si>
  <si>
    <t>TAHAP PENGUASAAN KESELURUHAN</t>
  </si>
  <si>
    <t>MURID 1</t>
  </si>
  <si>
    <t>P</t>
  </si>
  <si>
    <t>MURID 2</t>
  </si>
  <si>
    <t>L</t>
  </si>
  <si>
    <t>MURID 3</t>
  </si>
  <si>
    <t>MURID 4</t>
  </si>
  <si>
    <t>MURID 5</t>
  </si>
  <si>
    <t>MURID 6</t>
  </si>
  <si>
    <t>MURID 7</t>
  </si>
  <si>
    <t>MURID 8</t>
  </si>
  <si>
    <t>MURID 9</t>
  </si>
  <si>
    <t>MURID 10</t>
  </si>
  <si>
    <t>MURID 11</t>
  </si>
  <si>
    <t>MURID 12</t>
  </si>
  <si>
    <t>MURID 13</t>
  </si>
  <si>
    <t>MURID 14</t>
  </si>
  <si>
    <t>MURID 15</t>
  </si>
  <si>
    <t>MURID 16</t>
  </si>
  <si>
    <t>MURID 17</t>
  </si>
  <si>
    <t>MURID 18</t>
  </si>
  <si>
    <t>MURID 19</t>
  </si>
  <si>
    <t>MURID 20</t>
  </si>
  <si>
    <t>MURID 21</t>
  </si>
  <si>
    <t>MURID 22</t>
  </si>
  <si>
    <t>MURID 23</t>
  </si>
  <si>
    <t>MURID 24</t>
  </si>
  <si>
    <t>…………………………………………………</t>
  </si>
  <si>
    <t>PN. ROZITA BT AHMAD</t>
  </si>
  <si>
    <t>PENGETUA</t>
  </si>
  <si>
    <t>NOTA : JANGAN PADAM DATA INI!</t>
  </si>
  <si>
    <t>Nama Murid</t>
  </si>
  <si>
    <t>No. MY KID</t>
  </si>
  <si>
    <t>Jantina</t>
  </si>
  <si>
    <t>Kelas</t>
  </si>
  <si>
    <t>Nama Guru</t>
  </si>
  <si>
    <t>Tarikh Pelaporan</t>
  </si>
  <si>
    <t>04  JANUARI 2015</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</si>
  <si>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</si>
  <si>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</si>
  <si>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</si>
  <si>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</si>
  <si>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</si>
  <si>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</si>
  <si>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</si>
  <si>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</si>
  <si>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</si>
  <si>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</si>
  <si>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</si>
  <si>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</si>
  <si>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</si>
  <si>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</si>
  <si>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</si>
  <si>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</si>
  <si>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</si>
  <si>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</si>
  <si>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</si>
  <si>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</si>
  <si>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</si>
  <si>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</si>
  <si>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</si>
  <si>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</si>
  <si>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</si>
  <si>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</si>
  <si>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AA</t>
  </si>
  <si>
    <t>ab</t>
  </si>
  <si>
    <t>AC</t>
  </si>
  <si>
    <t>TINGKATAN 1 JAYA</t>
  </si>
  <si>
    <t>SMK DATO ALI</t>
  </si>
  <si>
    <t>MENDENGAR DAN BERTUTUR</t>
  </si>
  <si>
    <t>MEMBACA</t>
  </si>
  <si>
    <t>MENULIS</t>
  </si>
  <si>
    <t>TAHAP PENGUASAAN BAGI SETIAP STANDARD KANDUNGAN</t>
  </si>
  <si>
    <t>STANDARD PRESTASI KEMAHIRAN MENDENGAR DAN BERTUTUR</t>
  </si>
  <si>
    <t>Memberikan respons terhadap maklumat, fakta dan idea dalam pengumuman dan ucapan yang diperdengarkan dengan menggunakan sebutan mengikut konteks serta memahami perkataan dan rangkai kata dalam pelbagai    ujaran pada tahap sangat terhad.</t>
  </si>
  <si>
    <t>Memberikan respons terhadap maklumat, fakta dan idea dalam pengumuman dan ucapan yang diperdengarkan dengan menggunakan sebutan yang betul mengikut konteks serta memahami  perkataan  dan rangkai kata dalam pelbagai ujaran pada tahap terhad.</t>
  </si>
  <si>
    <t>Memberikan respons terhadap maklumat, fakta dan idea dalam pengumuman dan ucapan yang diperdengarkan dengan menggunakan sebutan yang betul mengikut konteks serta memahami  perkataan dan rangkai kata dalam pelbagai ujaran pada tahap memuaskan.</t>
  </si>
  <si>
    <t>Memberikan respons terhadap maklumat, fakta dan idea dalam pengumuman dan ucapan yang diperdengarkan dengan menggunakan sebutan yang tepat mengikut konteks serta memahami  perkataan dan rangkai kata dalam pelbagai ujaran pada tahap kukuh.</t>
  </si>
  <si>
    <t>Memberikan respons terhadap maklumat,fakta dan idea dalam pengumuman dan ucapan yang diperdengarkan pada tahap terperinci mengikut konteks serta memahami perkataan dan rangkai kata dalam pelbagai  ujaran menggunakan sebutan yang tepat pada tahap kukuh dan tekal.</t>
  </si>
  <si>
    <t>Memberikan respons terhadap maklumat, fakta dan idea dalam pengumuman dan ucapan yang diperdengarkan mengikut konteks serta memahami  perkataan dan rangkai kata dalam pelbagai ujaran dengan menggunakan sebutan yang tepat pada tahap terperinci, tekal dan menjadi teladan.</t>
  </si>
  <si>
    <t>STANDARD PRESTASI KEMAHIRAN MEMBACA</t>
  </si>
  <si>
    <t>Membaca secara mekanis, intensif dan ekstensif, menyatakan makna perkataan, memproses dan memahami maklumat, memberikan respons, serta mengenal pasti idea utama dan idea keseluruhan dalam pelbagai bahan pada tahap yang sangat terhad.</t>
  </si>
  <si>
    <t>Membaca secara mekanis, intensif dan ekstensif, menyatakan makna perkataan, memproses dan memahami maklumat, memberikan respons, serta mengenal pasti idea utama dan idea keseluruhan dalam pelbagai bahan pada tahap yang terhad.</t>
  </si>
  <si>
    <t>Membaca secara mekanis, intensif dan ekstensif, menyatakan makna perkataan, memproses dan memahami maklumat, memberikan respons, serta mengenal pasti idea utama dan idea keseluruhan dalam pelbagai bahan pada tahap yang memuaskan.</t>
  </si>
  <si>
    <t>Membaca secara mekanis, intensif dan ekstensif, menyatakan makna perkataan, memproses dan memahami maklumat, memberikan respons, serta mengenal pasti idea utama dan idea keseluruhan dalam pelbagai bahan pada tahap yang kukuh.</t>
  </si>
  <si>
    <t>Membaca secara mekanis, intensif dan ekstensif, menyatakan makna perkataan, memproses dan memahami maklumat, memberikan respons, serta mengenal pasti idea utama dan idea keseluruhan dalam pelbagai bahan pada tahap yang tekal.</t>
  </si>
  <si>
    <t>Membaca secara mekanis, intensif dan ekstensif, menyatakan makna perkataan, memproses dan memahami maklumat, memberikan respons, serta mengenal pasti idea utama dan idea keseluruhan dalam pelbagai bahan pada tahap yang tekal dan menjadi teladan.</t>
  </si>
  <si>
    <t>STANDARD PRESTASI KEMAHIRAN MENULIS</t>
  </si>
  <si>
    <t>Menulis untuk menyatakan makna kata dan sesuatu situasi yang dibaca, didengar dan ditonton serta melengkapkan maklumat dalam pelbagai bahan, menghasilkan pelbagai penulisan, dan  mengedit teks dengan betul, tepat dan gramatis pada tahap sangat terhad.</t>
  </si>
  <si>
    <t>Menulis untuk menyatakan makna kata dan sesuatu situasi yang dibaca, didengar dan ditonton serta melengkapkan maklumat dalam pelbagai bahan, menghasilkan pelbagai penulisan, dan  mengedit teks dengan betul, tepat dan gramatis pada tahap terhad</t>
  </si>
  <si>
    <t>Menulis untuk menyatakan makna kata dan sesuatu situasi yang dibaca, didengar dan ditonton serta melengkapkan maklumat dalam pelbagai bahan, menghasilkan pelbagai penulisan, dan  mengedit teks dengan betul, tepat dan gramatis pada tahap memuaskan.</t>
  </si>
  <si>
    <t>Menulis untuk menyatakan makna kata dan sesuatu situasi yang dibaca, didengar dan ditonton serta melengkapkan maklumat dalam pelbagai bahan, menghasilkan pelbagai penulisan, dan  mengedit teks dengan betul, tepat dan gramatis pada tahap kukuh.</t>
  </si>
  <si>
    <t>Menulis untuk menyatakan makna kata dan sesuatu situasi yang dibaca, didengar dan ditonton serta melengkapkan maklumat dalam pelbagai bahan, menghasilkan pelbagai penulisan, dan  mengedit teks dengan betul, tepat dan gramatis pada tahap tekal.</t>
  </si>
  <si>
    <t>Menulis untuk menyatakan makna kata dan sesuatu situasi yang dibaca, didengar dan ditonton serta melengkapkan maklumat dalam pelbagai bahan, menghasilkan pelbagai penulisan, dan  mengedit teks dengan betul, tepat dan gramatis pada tahap sangat tekal dan menjadi teladan.</t>
  </si>
  <si>
    <t>KESELURUHAN</t>
  </si>
  <si>
    <t>BAHASA MELAYU</t>
  </si>
  <si>
    <t xml:space="preserve">Murid mempamerkan tahap pengetahuan bahasa dan kecekapan berbahasa yang sangat lemah, sangat terhad dan memerlukan banyak bimbingan, panduan dan latihan dalam kemahiran bahasa. </t>
  </si>
  <si>
    <t xml:space="preserve">Murid mempamerkan tahap pengetahuan bahasa dan kecekapan berbahasa yang lemah, terhad dan memerlukan sedikit bimbingan, panduan, dan latihan dalam kemahiran bahasa. </t>
  </si>
  <si>
    <t xml:space="preserve">Murid berupaya mempamerkan tahap pengetahuan bahasa dan kecekapan berbahasa yang sederhana dan berupaya mengungkapkan idea serta menguasai kemahiran berfikir yang asas tanpa bimbingan dalam kemahiran bahasa. </t>
  </si>
  <si>
    <t xml:space="preserve">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 </t>
  </si>
  <si>
    <t xml:space="preserve">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 </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</si>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</sst>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000"/>
    <numFmt numFmtId="165" formatCode="[$-14409]d\ mmmm\,\ yyyy;@"/>
  </numFmts>
  <fonts count="32">
    <font>
      <sz val="11"/>
      <color indexed="8"/>
      <name val="Calibri"/>
    </font>
    <font>
      <sz val="11"/>
      <color indexed="8"/>
      <name val="Arial Narrow"/>
    </font>
    <font>
      <b/>
      <sz val="20"/>
      <color indexed="8"/>
      <name val="Arial Narrow"/>
    </font>
    <font>
      <b/>
      <sz val="16"/>
      <color indexed="8"/>
      <name val="Arial Narrow"/>
    </font>
    <font>
      <b/>
      <sz val="16"/>
      <color indexed="62"/>
      <name val="Arial Narrow"/>
    </font>
    <font>
      <sz val="11"/>
      <name val="Arial Narrow"/>
    </font>
    <font>
      <b/>
      <sz val="14"/>
      <name val="Arial Narrow"/>
    </font>
    <font>
      <b/>
      <sz val="12"/>
      <name val="Arial Narrow"/>
    </font>
    <font>
      <b/>
      <sz val="11"/>
      <name val="Arial Narrow"/>
    </font>
    <font>
      <sz val="11"/>
      <color indexed="62"/>
      <name val="Arial Narrow"/>
    </font>
    <font>
      <b/>
      <sz val="11"/>
      <color indexed="62"/>
      <name val="Arial Narrow"/>
    </font>
    <font>
      <b/>
      <sz val="11"/>
      <color indexed="8"/>
      <name val="Arial Narrow"/>
    </font>
    <font>
      <b/>
      <sz val="11"/>
      <color indexed="9"/>
      <name val="Arial Narrow"/>
    </font>
    <font>
      <sz val="14"/>
      <name val="Arial Narrow"/>
    </font>
    <font>
      <sz val="11"/>
      <color indexed="8"/>
      <name val="Arial"/>
    </font>
    <font>
      <b/>
      <sz val="11"/>
      <name val="Arial"/>
    </font>
    <font>
      <b/>
      <sz val="11"/>
      <color indexed="9"/>
      <name val="Arial"/>
    </font>
    <font>
      <sz val="11"/>
      <color indexed="9"/>
      <name val="Arial Narrow"/>
    </font>
    <font>
      <b/>
      <u/>
      <sz val="11"/>
      <color indexed="9"/>
      <name val="Arial Narrow"/>
    </font>
    <font>
      <b/>
      <sz val="12"/>
      <color indexed="18"/>
      <name val="Arial Narrow"/>
    </font>
    <font>
      <b/>
      <sz val="11"/>
      <color indexed="10"/>
      <name val="Aharoni"/>
    </font>
    <font>
      <b/>
      <sz val="14"/>
      <color indexed="18"/>
      <name val="Arial Narrow"/>
    </font>
    <font>
      <sz val="12"/>
      <name val="Arial Narrow"/>
    </font>
    <font>
      <b/>
      <sz val="18"/>
      <name val="Arial Narrow"/>
    </font>
    <font>
      <sz val="12"/>
      <color indexed="8"/>
      <name val="Arial Narrow"/>
    </font>
    <font>
      <b/>
      <sz val="12"/>
      <color indexed="8"/>
      <name val="Arial Narrow"/>
    </font>
    <font>
      <sz val="12"/>
      <color indexed="9"/>
      <name val="Arial Narrow"/>
    </font>
    <font>
      <b/>
      <sz val="12"/>
      <color indexed="9"/>
      <name val="Arial Narrow"/>
    </font>
    <font>
      <b/>
      <sz val="12"/>
      <color indexed="62"/>
      <name val="Arial Narrow"/>
    </font>
    <font>
      <b/>
      <sz val="12"/>
      <name val="Arial Narrow"/>
      <family val="2"/>
    </font>
    <font>
      <b/>
      <sz val="11"/>
      <color indexed="9"/>
      <name val="Arial"/>
      <family val="2"/>
    </font>
    <font>
      <sz val="12"/>
      <color indexed="8"/>
      <name val="Arial Narrow"/>
      <family val="2"/>
    </font>
  </fonts>
  <fills count="1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05">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4" xfId="0" applyNumberFormat="1"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1" fillId="0" borderId="0" xfId="0" applyFont="1" applyBorder="1" applyAlignment="1">
      <alignment horizontal="center"/>
    </xf>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hidden="1"/>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30" fillId="8" borderId="1" xfId="0" applyFont="1" applyFill="1" applyBorder="1" applyAlignment="1">
      <alignment horizontal="left" vertical="center" wrapText="1"/>
    </xf>
    <xf numFmtId="0" fontId="31" fillId="2" borderId="0" xfId="0" applyFont="1" applyFill="1" applyAlignment="1">
      <alignment horizontal="left" vertical="center" indent="1"/>
    </xf>
    <xf numFmtId="17" fontId="22" fillId="5" borderId="0" xfId="0" applyNumberFormat="1" applyFont="1" applyFill="1" applyBorder="1" applyAlignment="1" applyProtection="1">
      <alignment vertical="center"/>
      <protection locked="0"/>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2" xfId="0" applyFont="1" applyFill="1" applyBorder="1" applyAlignment="1">
      <alignment horizontal="center" vertical="center"/>
    </xf>
    <xf numFmtId="0" fontId="24" fillId="4" borderId="13" xfId="0" applyFont="1" applyFill="1" applyBorder="1" applyAlignment="1">
      <alignment horizont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lignment horizontal="center" vertical="center"/>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0</c:v>
                </c:pt>
                <c:pt idx="2">
                  <c:v>0</c:v>
                </c:pt>
                <c:pt idx="3">
                  <c:v>1</c:v>
                </c:pt>
                <c:pt idx="4">
                  <c:v>4</c:v>
                </c:pt>
                <c:pt idx="5">
                  <c:v>0</c:v>
                </c:pt>
              </c:numCache>
            </c:numRef>
          </c:val>
          <c:extLst xmlns:c16r2="http://schemas.microsoft.com/office/drawing/2015/06/char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71130112"/>
        <c:axId val="71136000"/>
      </c:barChart>
      <c:catAx>
        <c:axId val="7113011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1136000"/>
        <c:crosses val="autoZero"/>
        <c:auto val="1"/>
        <c:lblAlgn val="ctr"/>
        <c:lblOffset val="100"/>
        <c:tickLblSkip val="1"/>
        <c:tickMarkSkip val="1"/>
        <c:noMultiLvlLbl val="0"/>
      </c:catAx>
      <c:valAx>
        <c:axId val="71136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11301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0</c:v>
                </c:pt>
                <c:pt idx="2">
                  <c:v>1</c:v>
                </c:pt>
                <c:pt idx="3">
                  <c:v>3</c:v>
                </c:pt>
                <c:pt idx="4">
                  <c:v>0</c:v>
                </c:pt>
                <c:pt idx="5">
                  <c:v>0</c:v>
                </c:pt>
              </c:numCache>
            </c:numRef>
          </c:val>
          <c:extLst xmlns:c16r2="http://schemas.microsoft.com/office/drawing/2015/06/char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42055936"/>
        <c:axId val="42061824"/>
      </c:barChart>
      <c:catAx>
        <c:axId val="420559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61824"/>
        <c:crosses val="autoZero"/>
        <c:auto val="1"/>
        <c:lblAlgn val="ctr"/>
        <c:lblOffset val="100"/>
        <c:tickLblSkip val="1"/>
        <c:tickMarkSkip val="1"/>
        <c:noMultiLvlLbl val="0"/>
      </c:catAx>
      <c:valAx>
        <c:axId val="420618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559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PELAPORAN'!$C$311:$H$311</c:f>
            </c:numRef>
          </c:val>
          <c:extLst xmlns:c16r2="http://schemas.microsoft.com/office/drawing/2015/06/char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42151936"/>
        <c:axId val="42153472"/>
      </c:barChart>
      <c:catAx>
        <c:axId val="421519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53472"/>
        <c:crosses val="autoZero"/>
        <c:auto val="1"/>
        <c:lblAlgn val="ctr"/>
        <c:lblOffset val="100"/>
        <c:tickMarkSkip val="1"/>
        <c:noMultiLvlLbl val="0"/>
      </c:catAx>
      <c:valAx>
        <c:axId val="421534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51936"/>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xmlns:c16r2="http://schemas.microsoft.com/office/drawing/2015/06/char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42194432"/>
        <c:axId val="42195968"/>
      </c:barChart>
      <c:catAx>
        <c:axId val="421944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95968"/>
        <c:crosses val="autoZero"/>
        <c:auto val="1"/>
        <c:lblAlgn val="ctr"/>
        <c:lblOffset val="100"/>
        <c:tickLblSkip val="1"/>
        <c:tickMarkSkip val="1"/>
        <c:noMultiLvlLbl val="0"/>
      </c:catAx>
      <c:valAx>
        <c:axId val="421959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1944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PELAPORAN'!$C$43:$H$43</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42224640"/>
        <c:axId val="42234624"/>
      </c:barChart>
      <c:catAx>
        <c:axId val="422246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234624"/>
        <c:crosses val="autoZero"/>
        <c:auto val="1"/>
        <c:lblAlgn val="ctr"/>
        <c:lblOffset val="100"/>
        <c:tickLblSkip val="1"/>
        <c:tickMarkSkip val="1"/>
        <c:noMultiLvlLbl val="0"/>
      </c:catAx>
      <c:valAx>
        <c:axId val="422346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2246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xmlns:c16r2="http://schemas.microsoft.com/office/drawing/2015/06/char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42267392"/>
        <c:axId val="42268928"/>
      </c:barChart>
      <c:catAx>
        <c:axId val="4226739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268928"/>
        <c:crosses val="autoZero"/>
        <c:auto val="1"/>
        <c:lblAlgn val="ctr"/>
        <c:lblOffset val="100"/>
        <c:tickLblSkip val="1"/>
        <c:tickMarkSkip val="1"/>
        <c:noMultiLvlLbl val="0"/>
      </c:catAx>
      <c:valAx>
        <c:axId val="422689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26739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xmlns:c16r2="http://schemas.microsoft.com/office/drawing/2015/06/char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42285312"/>
        <c:axId val="42291200"/>
      </c:barChart>
      <c:catAx>
        <c:axId val="4228531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291200"/>
        <c:crosses val="autoZero"/>
        <c:auto val="1"/>
        <c:lblAlgn val="ctr"/>
        <c:lblOffset val="100"/>
        <c:tickMarkSkip val="1"/>
        <c:noMultiLvlLbl val="0"/>
      </c:catAx>
      <c:valAx>
        <c:axId val="42291200"/>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28531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xmlns:c16r2="http://schemas.microsoft.com/office/drawing/2015/06/char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42414080"/>
        <c:axId val="42415616"/>
      </c:barChart>
      <c:catAx>
        <c:axId val="424140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15616"/>
        <c:crosses val="autoZero"/>
        <c:auto val="1"/>
        <c:lblAlgn val="ctr"/>
        <c:lblOffset val="100"/>
        <c:tickLblSkip val="1"/>
        <c:tickMarkSkip val="1"/>
        <c:noMultiLvlLbl val="0"/>
      </c:catAx>
      <c:valAx>
        <c:axId val="424156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140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xmlns:c16r2="http://schemas.microsoft.com/office/drawing/2015/06/char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42440192"/>
        <c:axId val="42441728"/>
      </c:barChart>
      <c:catAx>
        <c:axId val="4244019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41728"/>
        <c:crosses val="autoZero"/>
        <c:auto val="1"/>
        <c:lblAlgn val="ctr"/>
        <c:lblOffset val="100"/>
        <c:tickLblSkip val="1"/>
        <c:tickMarkSkip val="1"/>
        <c:noMultiLvlLbl val="0"/>
      </c:catAx>
      <c:valAx>
        <c:axId val="4244172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4019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xmlns:c16r2="http://schemas.microsoft.com/office/drawing/2015/06/char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42478592"/>
        <c:axId val="42480384"/>
      </c:barChart>
      <c:catAx>
        <c:axId val="4247859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80384"/>
        <c:crosses val="autoZero"/>
        <c:auto val="1"/>
        <c:lblAlgn val="ctr"/>
        <c:lblOffset val="100"/>
        <c:tickLblSkip val="1"/>
        <c:tickMarkSkip val="1"/>
        <c:noMultiLvlLbl val="0"/>
      </c:catAx>
      <c:valAx>
        <c:axId val="424803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47859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xmlns:c16r2="http://schemas.microsoft.com/office/drawing/2015/06/char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42525440"/>
        <c:axId val="42526976"/>
      </c:barChart>
      <c:catAx>
        <c:axId val="4252544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526976"/>
        <c:crosses val="autoZero"/>
        <c:auto val="1"/>
        <c:lblAlgn val="ctr"/>
        <c:lblOffset val="100"/>
        <c:tickLblSkip val="1"/>
        <c:tickMarkSkip val="1"/>
        <c:noMultiLvlLbl val="0"/>
      </c:catAx>
      <c:valAx>
        <c:axId val="425269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52544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PELAPORAN'!$K$96:$P$96</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71164672"/>
        <c:axId val="71166208"/>
      </c:barChart>
      <c:catAx>
        <c:axId val="7116467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1166208"/>
        <c:crosses val="autoZero"/>
        <c:auto val="1"/>
        <c:lblAlgn val="ctr"/>
        <c:lblOffset val="100"/>
        <c:tickLblSkip val="1"/>
        <c:tickMarkSkip val="1"/>
        <c:noMultiLvlLbl val="0"/>
      </c:catAx>
      <c:valAx>
        <c:axId val="71166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1164672"/>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xmlns:c16r2="http://schemas.microsoft.com/office/drawing/2015/06/char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42547840"/>
        <c:axId val="42553728"/>
      </c:barChart>
      <c:catAx>
        <c:axId val="42547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553728"/>
        <c:crosses val="autoZero"/>
        <c:auto val="1"/>
        <c:lblAlgn val="ctr"/>
        <c:lblOffset val="100"/>
        <c:tickLblSkip val="1"/>
        <c:tickMarkSkip val="1"/>
        <c:noMultiLvlLbl val="0"/>
      </c:catAx>
      <c:valAx>
        <c:axId val="425537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547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xmlns:c16r2="http://schemas.microsoft.com/office/drawing/2015/06/char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42582400"/>
        <c:axId val="42583936"/>
      </c:barChart>
      <c:catAx>
        <c:axId val="4258240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583936"/>
        <c:crosses val="autoZero"/>
        <c:auto val="1"/>
        <c:lblAlgn val="ctr"/>
        <c:lblOffset val="100"/>
        <c:tickLblSkip val="1"/>
        <c:tickMarkSkip val="1"/>
        <c:noMultiLvlLbl val="0"/>
      </c:catAx>
      <c:valAx>
        <c:axId val="425839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5824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xmlns:c16r2="http://schemas.microsoft.com/office/drawing/2015/06/char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42686336"/>
        <c:axId val="42687872"/>
      </c:barChart>
      <c:catAx>
        <c:axId val="426863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687872"/>
        <c:crosses val="autoZero"/>
        <c:auto val="1"/>
        <c:lblAlgn val="ctr"/>
        <c:lblOffset val="100"/>
        <c:tickLblSkip val="1"/>
        <c:tickMarkSkip val="1"/>
        <c:noMultiLvlLbl val="0"/>
      </c:catAx>
      <c:valAx>
        <c:axId val="426878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6863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4</c:v>
                </c:pt>
                <c:pt idx="3">
                  <c:v>1</c:v>
                </c:pt>
                <c:pt idx="4">
                  <c:v>0</c:v>
                </c:pt>
                <c:pt idx="5">
                  <c:v>0</c:v>
                </c:pt>
              </c:numCache>
            </c:numRef>
          </c:val>
          <c:extLst xmlns:c16r2="http://schemas.microsoft.com/office/drawing/2015/06/char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42724736"/>
        <c:axId val="42730624"/>
      </c:barChart>
      <c:catAx>
        <c:axId val="427247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730624"/>
        <c:crosses val="autoZero"/>
        <c:auto val="1"/>
        <c:lblAlgn val="ctr"/>
        <c:lblOffset val="100"/>
        <c:tickLblSkip val="1"/>
        <c:tickMarkSkip val="1"/>
        <c:noMultiLvlLbl val="0"/>
      </c:catAx>
      <c:valAx>
        <c:axId val="427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7247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PELAPORAN'!$C$61:$H$61</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42771200"/>
        <c:axId val="42772736"/>
      </c:barChart>
      <c:catAx>
        <c:axId val="427712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772736"/>
        <c:crosses val="autoZero"/>
        <c:auto val="1"/>
        <c:lblAlgn val="ctr"/>
        <c:lblOffset val="100"/>
        <c:tickLblSkip val="1"/>
        <c:tickMarkSkip val="1"/>
        <c:noMultiLvlLbl val="0"/>
      </c:catAx>
      <c:valAx>
        <c:axId val="4277273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7712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PELAPORAN'!$K$61:$P$61</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42809600"/>
        <c:axId val="42811392"/>
      </c:barChart>
      <c:catAx>
        <c:axId val="428096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11392"/>
        <c:crosses val="autoZero"/>
        <c:auto val="1"/>
        <c:lblAlgn val="ctr"/>
        <c:lblOffset val="100"/>
        <c:tickLblSkip val="1"/>
        <c:tickMarkSkip val="1"/>
        <c:noMultiLvlLbl val="0"/>
      </c:catAx>
      <c:valAx>
        <c:axId val="4281139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096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PELAPORAN'!$C$96:$H$96</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42835968"/>
        <c:axId val="42837504"/>
      </c:barChart>
      <c:catAx>
        <c:axId val="4283596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37504"/>
        <c:crosses val="autoZero"/>
        <c:auto val="1"/>
        <c:lblAlgn val="ctr"/>
        <c:lblOffset val="100"/>
        <c:tickLblSkip val="1"/>
        <c:tickMarkSkip val="1"/>
        <c:noMultiLvlLbl val="0"/>
      </c:catAx>
      <c:valAx>
        <c:axId val="428375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83596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xmlns:c16r2="http://schemas.microsoft.com/office/drawing/2015/06/char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27416064"/>
        <c:axId val="27417600"/>
      </c:barChart>
      <c:catAx>
        <c:axId val="274160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7417600"/>
        <c:crosses val="autoZero"/>
        <c:auto val="1"/>
        <c:lblAlgn val="ctr"/>
        <c:lblOffset val="100"/>
        <c:tickLblSkip val="1"/>
        <c:tickMarkSkip val="1"/>
        <c:noMultiLvlLbl val="0"/>
      </c:catAx>
      <c:valAx>
        <c:axId val="27417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74160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xmlns:c16r2="http://schemas.microsoft.com/office/drawing/2015/06/char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50760704"/>
        <c:axId val="70480640"/>
      </c:barChart>
      <c:catAx>
        <c:axId val="507607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0480640"/>
        <c:crosses val="autoZero"/>
        <c:auto val="1"/>
        <c:lblAlgn val="ctr"/>
        <c:lblOffset val="100"/>
        <c:tickLblSkip val="1"/>
        <c:tickMarkSkip val="1"/>
        <c:noMultiLvlLbl val="0"/>
      </c:catAx>
      <c:valAx>
        <c:axId val="704806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0760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xmlns:c16r2="http://schemas.microsoft.com/office/drawing/2015/06/char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27362048"/>
        <c:axId val="27363584"/>
      </c:barChart>
      <c:catAx>
        <c:axId val="2736204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7363584"/>
        <c:crosses val="autoZero"/>
        <c:auto val="1"/>
        <c:lblAlgn val="ctr"/>
        <c:lblOffset val="100"/>
        <c:tickLblSkip val="1"/>
        <c:tickMarkSkip val="1"/>
        <c:noMultiLvlLbl val="0"/>
      </c:catAx>
      <c:valAx>
        <c:axId val="2736358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73620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xmlns:c16r2="http://schemas.microsoft.com/office/drawing/2015/06/char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71264128"/>
        <c:axId val="71265664"/>
      </c:barChart>
      <c:catAx>
        <c:axId val="7126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1265664"/>
        <c:crosses val="autoZero"/>
        <c:auto val="1"/>
        <c:lblAlgn val="ctr"/>
        <c:lblOffset val="100"/>
        <c:tickMarkSkip val="1"/>
        <c:noMultiLvlLbl val="0"/>
      </c:catAx>
      <c:valAx>
        <c:axId val="7126566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126412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xmlns:c16r2="http://schemas.microsoft.com/office/drawing/2015/06/char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27457792"/>
        <c:axId val="41934848"/>
      </c:barChart>
      <c:catAx>
        <c:axId val="2745779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934848"/>
        <c:crosses val="autoZero"/>
        <c:auto val="1"/>
        <c:lblAlgn val="ctr"/>
        <c:lblOffset val="100"/>
        <c:tickLblSkip val="1"/>
        <c:tickMarkSkip val="1"/>
        <c:noMultiLvlLbl val="0"/>
      </c:catAx>
      <c:valAx>
        <c:axId val="4193484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745779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1</c:v>
                </c:pt>
                <c:pt idx="2">
                  <c:v>1</c:v>
                </c:pt>
                <c:pt idx="3">
                  <c:v>1</c:v>
                </c:pt>
                <c:pt idx="4">
                  <c:v>2</c:v>
                </c:pt>
                <c:pt idx="5">
                  <c:v>0</c:v>
                </c:pt>
              </c:numCache>
            </c:numRef>
          </c:val>
          <c:extLst xmlns:c16r2="http://schemas.microsoft.com/office/drawing/2015/06/char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27492352"/>
        <c:axId val="27493888"/>
      </c:barChart>
      <c:catAx>
        <c:axId val="2749235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7493888"/>
        <c:crosses val="autoZero"/>
        <c:auto val="1"/>
        <c:lblAlgn val="ctr"/>
        <c:lblOffset val="100"/>
        <c:tickLblSkip val="1"/>
        <c:tickMarkSkip val="1"/>
        <c:noMultiLvlLbl val="0"/>
      </c:catAx>
      <c:valAx>
        <c:axId val="2749388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749235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xmlns:c16r2="http://schemas.microsoft.com/office/drawing/2015/06/char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71285760"/>
        <c:axId val="71291648"/>
      </c:barChart>
      <c:catAx>
        <c:axId val="7128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1291648"/>
        <c:crosses val="autoZero"/>
        <c:auto val="1"/>
        <c:lblAlgn val="ctr"/>
        <c:lblOffset val="100"/>
        <c:tickMarkSkip val="1"/>
        <c:noMultiLvlLbl val="0"/>
      </c:catAx>
      <c:valAx>
        <c:axId val="7129164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128576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xmlns:c16r2="http://schemas.microsoft.com/office/drawing/2015/06/char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41888000"/>
        <c:axId val="41914368"/>
      </c:barChart>
      <c:catAx>
        <c:axId val="41888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914368"/>
        <c:crosses val="autoZero"/>
        <c:auto val="1"/>
        <c:lblAlgn val="ctr"/>
        <c:lblOffset val="100"/>
        <c:tickMarkSkip val="1"/>
        <c:noMultiLvlLbl val="0"/>
      </c:catAx>
      <c:valAx>
        <c:axId val="4191436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888000"/>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xmlns:c16r2="http://schemas.microsoft.com/office/drawing/2015/06/char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41929728"/>
        <c:axId val="41947904"/>
      </c:barChart>
      <c:catAx>
        <c:axId val="41929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947904"/>
        <c:crosses val="autoZero"/>
        <c:auto val="1"/>
        <c:lblAlgn val="ctr"/>
        <c:lblOffset val="100"/>
        <c:tickMarkSkip val="1"/>
        <c:noMultiLvlLbl val="0"/>
      </c:catAx>
      <c:valAx>
        <c:axId val="4194790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92972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xmlns:c16r2="http://schemas.microsoft.com/office/drawing/2015/06/char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41968000"/>
        <c:axId val="41969536"/>
      </c:barChart>
      <c:catAx>
        <c:axId val="41968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969536"/>
        <c:crosses val="autoZero"/>
        <c:auto val="1"/>
        <c:lblAlgn val="ctr"/>
        <c:lblOffset val="100"/>
        <c:tickMarkSkip val="1"/>
        <c:noMultiLvlLbl val="0"/>
      </c:catAx>
      <c:valAx>
        <c:axId val="4196953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96800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xmlns:c16r2="http://schemas.microsoft.com/office/drawing/2015/06/char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41979264"/>
        <c:axId val="41997440"/>
      </c:barChart>
      <c:catAx>
        <c:axId val="41979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997440"/>
        <c:crosses val="autoZero"/>
        <c:auto val="1"/>
        <c:lblAlgn val="ctr"/>
        <c:lblOffset val="100"/>
        <c:tickMarkSkip val="1"/>
        <c:noMultiLvlLbl val="0"/>
      </c:catAx>
      <c:valAx>
        <c:axId val="41997440"/>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197926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xmlns:c16r2="http://schemas.microsoft.com/office/drawing/2015/06/char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42021632"/>
        <c:axId val="42023168"/>
      </c:barChart>
      <c:catAx>
        <c:axId val="42021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23168"/>
        <c:crosses val="autoZero"/>
        <c:auto val="1"/>
        <c:lblAlgn val="ctr"/>
        <c:lblOffset val="100"/>
        <c:tickMarkSkip val="1"/>
        <c:noMultiLvlLbl val="0"/>
      </c:catAx>
      <c:valAx>
        <c:axId val="42023168"/>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420216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Drop" dropStyle="combo" dx="16" fmlaLink="$I$6" fmlaRange="$J$7:$J$75" sel="3"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png"/><Relationship Id="rId24" Type="http://schemas.openxmlformats.org/officeDocument/2006/relationships/chart" Target="../charts/chart22.xml"/><Relationship Id="rId32" Type="http://schemas.openxmlformats.org/officeDocument/2006/relationships/chart" Target="../charts/chart30.xml"/><Relationship Id="rId5" Type="http://schemas.openxmlformats.org/officeDocument/2006/relationships/chart" Target="../charts/chart5.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10" Type="http://schemas.openxmlformats.org/officeDocument/2006/relationships/image" Target="../media/image4.png"/><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1</xdr:col>
      <xdr:colOff>2571750</xdr:colOff>
      <xdr:row>2</xdr:row>
      <xdr:rowOff>161925</xdr:rowOff>
    </xdr:to>
    <xdr:pic>
      <xdr:nvPicPr>
        <xdr:cNvPr id="102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52400" y="85725"/>
          <a:ext cx="2752725" cy="723900"/>
        </a:xfrm>
        <a:prstGeom prst="rect">
          <a:avLst/>
        </a:prstGeom>
        <a:noFill/>
        <a:ln w="9525">
          <a:noFill/>
          <a:miter lim="800000"/>
          <a:headEnd/>
          <a:tailEnd/>
        </a:ln>
        <a:effectLst/>
      </xdr:spPr>
    </xdr:pic>
    <xdr:clientData/>
  </xdr:twoCellAnchor>
  <xdr:twoCellAnchor editAs="oneCell">
    <xdr:from>
      <xdr:col>29</xdr:col>
      <xdr:colOff>209550</xdr:colOff>
      <xdr:row>0</xdr:row>
      <xdr:rowOff>85725</xdr:rowOff>
    </xdr:from>
    <xdr:to>
      <xdr:col>29</xdr:col>
      <xdr:colOff>990600</xdr:colOff>
      <xdr:row>2</xdr:row>
      <xdr:rowOff>95250</xdr:rowOff>
    </xdr:to>
    <xdr:pic>
      <xdr:nvPicPr>
        <xdr:cNvPr id="102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5318700" y="85725"/>
          <a:ext cx="781050" cy="657225"/>
        </a:xfrm>
        <a:prstGeom prst="rect">
          <a:avLst/>
        </a:prstGeom>
        <a:noFill/>
        <a:ln w="9525">
          <a:noFill/>
          <a:miter lim="800000"/>
          <a:headEnd/>
          <a:tailEn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2143125</xdr:colOff>
      <xdr:row>9</xdr:row>
      <xdr:rowOff>95250</xdr:rowOff>
    </xdr:from>
    <xdr:to>
      <xdr:col>5</xdr:col>
      <xdr:colOff>5067300</xdr:colOff>
      <xdr:row>13</xdr:row>
      <xdr:rowOff>85725</xdr:rowOff>
    </xdr:to>
    <xdr:pic>
      <xdr:nvPicPr>
        <xdr:cNvPr id="205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00825" y="2238375"/>
          <a:ext cx="2924175" cy="828675"/>
        </a:xfrm>
        <a:prstGeom prst="rect">
          <a:avLst/>
        </a:prstGeom>
        <a:noFill/>
        <a:ln w="9525">
          <a:noFill/>
          <a:miter lim="800000"/>
          <a:headEnd/>
          <a:tailEnd/>
        </a:ln>
        <a:effectLst/>
      </xdr:spPr>
    </xdr:pic>
    <xdr:clientData/>
  </xdr:twoCellAnchor>
  <xdr:twoCellAnchor editAs="oneCell">
    <xdr:from>
      <xdr:col>5</xdr:col>
      <xdr:colOff>5581650</xdr:colOff>
      <xdr:row>9</xdr:row>
      <xdr:rowOff>133350</xdr:rowOff>
    </xdr:from>
    <xdr:to>
      <xdr:col>5</xdr:col>
      <xdr:colOff>6267450</xdr:colOff>
      <xdr:row>12</xdr:row>
      <xdr:rowOff>180975</xdr:rowOff>
    </xdr:to>
    <xdr:pic>
      <xdr:nvPicPr>
        <xdr:cNvPr id="205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0039350" y="2276475"/>
          <a:ext cx="685800" cy="676275"/>
        </a:xfrm>
        <a:prstGeom prst="rect">
          <a:avLst/>
        </a:prstGeom>
        <a:noFill/>
        <a:ln w="9525">
          <a:noFill/>
          <a:miter lim="800000"/>
          <a:headEnd/>
          <a:tailEnd/>
        </a:ln>
        <a:effectLst/>
      </xdr:spPr>
    </xdr:pic>
    <xdr:clientData/>
  </xdr:twoCellAnchor>
  <mc:AlternateContent xmlns:mc="http://schemas.openxmlformats.org/markup-compatibility/2006">
    <mc:Choice xmlns:a14="http://schemas.microsoft.com/office/drawing/2010/main" Requires="a14">
      <xdr:twoCellAnchor editAs="oneCell">
        <xdr:from>
          <xdr:col>5</xdr:col>
          <xdr:colOff>2809875</xdr:colOff>
          <xdr:row>7</xdr:row>
          <xdr:rowOff>28575</xdr:rowOff>
        </xdr:from>
        <xdr:to>
          <xdr:col>5</xdr:col>
          <xdr:colOff>5753100</xdr:colOff>
          <xdr:row>8</xdr:row>
          <xdr:rowOff>161925</xdr:rowOff>
        </xdr:to>
        <xdr:sp macro="" textlink="">
          <xdr:nvSpPr>
            <xdr:cNvPr id="2052" name="Drop Down 1" hidden="1">
              <a:extLst>
                <a:ext uri="{63B3BB69-23CF-44E3-9099-C40C66FF867C}">
                  <a14:compatExt spid="_x0000_s2052"/>
                </a:ext>
              </a:extLst>
            </xdr:cNvPr>
            <xdr:cNvSpPr/>
          </xdr:nvSpPr>
          <xdr:spPr>
            <a:xfrm>
              <a:off x="0" y="0"/>
              <a:ext cx="0" cy="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6267450</xdr:colOff>
      <xdr:row>0</xdr:row>
      <xdr:rowOff>66675</xdr:rowOff>
    </xdr:from>
    <xdr:to>
      <xdr:col>1</xdr:col>
      <xdr:colOff>6648450</xdr:colOff>
      <xdr:row>0</xdr:row>
      <xdr:rowOff>390525</xdr:rowOff>
    </xdr:to>
    <xdr:pic>
      <xdr:nvPicPr>
        <xdr:cNvPr id="307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8100" y="66675"/>
          <a:ext cx="381000" cy="323850"/>
        </a:xfrm>
        <a:prstGeom prst="rect">
          <a:avLst/>
        </a:prstGeom>
        <a:noFill/>
        <a:ln w="9525">
          <a:noFill/>
          <a:miter lim="800000"/>
          <a:headEnd/>
          <a:tailEnd/>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57150</xdr:colOff>
      <xdr:row>0</xdr:row>
      <xdr:rowOff>104775</xdr:rowOff>
    </xdr:from>
    <xdr:to>
      <xdr:col>3</xdr:col>
      <xdr:colOff>57150</xdr:colOff>
      <xdr:row>3</xdr:row>
      <xdr:rowOff>47625</xdr:rowOff>
    </xdr:to>
    <xdr:pic>
      <xdr:nvPicPr>
        <xdr:cNvPr id="4143"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247650" y="104775"/>
          <a:ext cx="2162175" cy="542925"/>
        </a:xfrm>
        <a:prstGeom prst="rect">
          <a:avLst/>
        </a:prstGeom>
        <a:noFill/>
        <a:ln w="9525">
          <a:noFill/>
          <a:miter lim="800000"/>
          <a:headEnd/>
          <a:tailEnd/>
        </a:ln>
        <a:effectLst/>
      </xdr:spPr>
    </xdr:pic>
    <xdr:clientData/>
  </xdr:twoCellAnchor>
  <xdr:twoCellAnchor editAs="oneCell">
    <xdr:from>
      <xdr:col>15</xdr:col>
      <xdr:colOff>152400</xdr:colOff>
      <xdr:row>0</xdr:row>
      <xdr:rowOff>180975</xdr:rowOff>
    </xdr:from>
    <xdr:to>
      <xdr:col>16</xdr:col>
      <xdr:colOff>28575</xdr:colOff>
      <xdr:row>3</xdr:row>
      <xdr:rowOff>19050</xdr:rowOff>
    </xdr:to>
    <xdr:pic>
      <xdr:nvPicPr>
        <xdr:cNvPr id="4144" name="Picture 20"/>
        <xdr:cNvPicPr>
          <a:picLocks noChangeAspect="1" noChangeArrowheads="1"/>
        </xdr:cNvPicPr>
      </xdr:nvPicPr>
      <xdr:blipFill>
        <a:blip xmlns:r="http://schemas.openxmlformats.org/officeDocument/2006/relationships" r:embed="rId11" cstate="print"/>
        <a:srcRect/>
        <a:stretch>
          <a:fillRect/>
        </a:stretch>
      </xdr:blipFill>
      <xdr:spPr bwMode="auto">
        <a:xfrm>
          <a:off x="11106150" y="180975"/>
          <a:ext cx="523875" cy="438150"/>
        </a:xfrm>
        <a:prstGeom prst="rect">
          <a:avLst/>
        </a:prstGeom>
        <a:noFill/>
        <a:ln w="9525">
          <a:noFill/>
          <a:miter lim="800000"/>
          <a:headEnd/>
          <a:tailEnd/>
        </a:ln>
        <a:effectLst/>
      </xdr:spPr>
    </xdr:pic>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5"/>
  <sheetViews>
    <sheetView showGridLines="0" tabSelected="1" topLeftCell="A4" zoomScale="60" zoomScaleNormal="60" zoomScaleSheetLayoutView="100" workbookViewId="0">
      <selection activeCell="AD15" sqref="AD15"/>
    </sheetView>
  </sheetViews>
  <sheetFormatPr defaultRowHeight="15.75" zeroHeight="1"/>
  <cols>
    <col min="1" max="1" width="5" style="106" customWidth="1"/>
    <col min="2" max="2" width="47.42578125" style="106" customWidth="1"/>
    <col min="3" max="3" width="26.28515625" style="106" customWidth="1"/>
    <col min="4" max="4" width="11.42578125" style="107" customWidth="1"/>
    <col min="5" max="7" width="21.42578125" style="106" customWidth="1"/>
    <col min="8" max="14" width="17.28515625" style="106" hidden="1" customWidth="1"/>
    <col min="15" max="29" width="17.5703125" style="106" hidden="1" customWidth="1"/>
    <col min="30" max="30" width="20.28515625" style="107" customWidth="1"/>
    <col min="31" max="31" width="5.42578125" style="106" customWidth="1"/>
    <col min="32" max="32" width="2.42578125" style="106" hidden="1" customWidth="1"/>
    <col min="33" max="33" width="2.5703125" style="106" hidden="1" customWidth="1"/>
    <col min="34" max="34" width="9.140625" style="106" hidden="1" customWidth="1"/>
    <col min="35" max="35" width="9.140625" style="106" bestFit="1"/>
    <col min="36" max="16384" width="9.140625" style="106"/>
  </cols>
  <sheetData>
    <row r="1" spans="1:33" s="104" customFormat="1" ht="25.5" customHeight="1">
      <c r="A1" s="108"/>
      <c r="B1" s="109"/>
      <c r="C1" s="110" t="s">
        <v>0</v>
      </c>
      <c r="D1" s="111" t="s">
        <v>83</v>
      </c>
      <c r="E1" s="111"/>
      <c r="F1" s="111"/>
      <c r="G1" s="111"/>
      <c r="H1" s="111"/>
      <c r="I1" s="111"/>
      <c r="J1" s="111"/>
      <c r="K1" s="111"/>
      <c r="L1" s="111"/>
      <c r="M1" s="111"/>
      <c r="N1" s="111"/>
      <c r="O1" s="111"/>
      <c r="P1" s="111"/>
      <c r="Q1" s="111"/>
      <c r="R1" s="111"/>
      <c r="S1" s="111"/>
      <c r="T1" s="109"/>
      <c r="U1" s="109"/>
      <c r="V1" s="108"/>
      <c r="W1" s="109"/>
      <c r="X1" s="109"/>
      <c r="Y1" s="109"/>
      <c r="Z1" s="109"/>
      <c r="AA1" s="109"/>
      <c r="AB1" s="109"/>
      <c r="AC1" s="109"/>
      <c r="AD1" s="130"/>
    </row>
    <row r="2" spans="1:33" s="104" customFormat="1" ht="25.5" customHeight="1">
      <c r="A2" s="108"/>
      <c r="B2" s="109"/>
      <c r="C2" s="110" t="s">
        <v>1</v>
      </c>
      <c r="D2" s="111" t="s">
        <v>2</v>
      </c>
      <c r="E2" s="111"/>
      <c r="F2" s="111"/>
      <c r="G2" s="111"/>
      <c r="H2" s="111"/>
      <c r="I2" s="111"/>
      <c r="J2" s="111"/>
      <c r="K2" s="111"/>
      <c r="L2" s="111"/>
      <c r="M2" s="111"/>
      <c r="N2" s="111"/>
      <c r="O2" s="111"/>
      <c r="P2" s="111"/>
      <c r="Q2" s="111"/>
      <c r="R2" s="111"/>
      <c r="S2" s="111"/>
      <c r="T2" s="109"/>
      <c r="U2" s="109"/>
      <c r="V2" s="108"/>
      <c r="W2" s="109"/>
      <c r="X2" s="109"/>
      <c r="Y2" s="109"/>
      <c r="Z2" s="109"/>
      <c r="AA2" s="109"/>
      <c r="AB2" s="109"/>
      <c r="AC2" s="109"/>
      <c r="AD2" s="130"/>
    </row>
    <row r="3" spans="1:33" s="104" customFormat="1" ht="25.5" customHeight="1">
      <c r="A3" s="108"/>
      <c r="B3" s="112"/>
      <c r="C3" s="110" t="s">
        <v>3</v>
      </c>
      <c r="D3" s="111" t="s">
        <v>4</v>
      </c>
      <c r="E3" s="111"/>
      <c r="F3" s="111"/>
      <c r="G3" s="111"/>
      <c r="H3" s="111"/>
      <c r="I3" s="111"/>
      <c r="J3" s="111"/>
      <c r="K3" s="111"/>
      <c r="L3" s="111"/>
      <c r="M3" s="111"/>
      <c r="N3" s="111"/>
      <c r="O3" s="111"/>
      <c r="P3" s="111"/>
      <c r="Q3" s="111"/>
      <c r="R3" s="111"/>
      <c r="S3" s="111"/>
      <c r="T3" s="112"/>
      <c r="U3" s="112"/>
      <c r="V3" s="108"/>
      <c r="W3" s="112"/>
      <c r="X3" s="112"/>
      <c r="Y3" s="112"/>
      <c r="Z3" s="112"/>
      <c r="AA3" s="112"/>
      <c r="AB3" s="112"/>
      <c r="AC3" s="112"/>
      <c r="AD3" s="131"/>
    </row>
    <row r="4" spans="1:33" s="104" customFormat="1" ht="25.5" customHeight="1">
      <c r="A4" s="108"/>
      <c r="B4" s="109"/>
      <c r="C4" s="110" t="s">
        <v>5</v>
      </c>
      <c r="D4" s="162">
        <v>42461</v>
      </c>
      <c r="E4" s="111"/>
      <c r="F4" s="111"/>
      <c r="G4" s="111"/>
      <c r="H4" s="111"/>
      <c r="I4" s="111"/>
      <c r="J4" s="111"/>
      <c r="K4" s="111"/>
      <c r="L4" s="111"/>
      <c r="M4" s="111"/>
      <c r="N4" s="111"/>
      <c r="O4" s="111"/>
      <c r="P4" s="111"/>
      <c r="Q4" s="111"/>
      <c r="R4" s="111"/>
      <c r="S4" s="111" t="s">
        <v>6</v>
      </c>
      <c r="T4" s="109"/>
      <c r="U4" s="109"/>
      <c r="V4" s="108"/>
      <c r="W4" s="109"/>
      <c r="X4" s="109"/>
      <c r="Y4" s="109"/>
      <c r="Z4" s="109"/>
      <c r="AA4" s="109"/>
      <c r="AB4" s="109"/>
      <c r="AC4" s="109"/>
      <c r="AD4" s="130"/>
    </row>
    <row r="5" spans="1:33" ht="15.95" customHeight="1">
      <c r="A5" s="113"/>
      <c r="B5" s="113"/>
      <c r="C5" s="113"/>
      <c r="D5" s="114"/>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4"/>
    </row>
    <row r="6" spans="1:33" s="105" customFormat="1" ht="20.100000000000001" customHeight="1">
      <c r="A6" s="115" t="s">
        <v>7</v>
      </c>
      <c r="B6" s="113"/>
      <c r="C6" s="116" t="s">
        <v>8</v>
      </c>
      <c r="D6" s="117" t="s">
        <v>9</v>
      </c>
      <c r="E6" s="113"/>
      <c r="F6" s="117"/>
      <c r="G6" s="117"/>
      <c r="H6" s="117"/>
      <c r="I6" s="117"/>
      <c r="J6" s="117"/>
      <c r="K6" s="117"/>
      <c r="L6" s="117"/>
      <c r="M6" s="117"/>
      <c r="N6" s="117"/>
      <c r="O6" s="117"/>
      <c r="P6" s="117"/>
      <c r="Q6" s="117"/>
      <c r="R6" s="117"/>
      <c r="S6" s="117"/>
      <c r="T6" s="117"/>
      <c r="U6" s="117"/>
      <c r="V6" s="117"/>
      <c r="W6" s="117"/>
      <c r="X6" s="117"/>
      <c r="Y6" s="117"/>
      <c r="Z6" s="118"/>
      <c r="AA6" s="118"/>
      <c r="AB6" s="118"/>
      <c r="AC6" s="118"/>
      <c r="AD6" s="119"/>
    </row>
    <row r="7" spans="1:33" s="105" customFormat="1" ht="20.100000000000001" customHeight="1">
      <c r="A7" s="161" t="s">
        <v>110</v>
      </c>
      <c r="B7" s="117"/>
      <c r="C7" s="116" t="s">
        <v>10</v>
      </c>
      <c r="D7" s="117" t="s">
        <v>82</v>
      </c>
      <c r="E7" s="113"/>
      <c r="F7" s="117"/>
      <c r="G7" s="117"/>
      <c r="H7" s="117"/>
      <c r="I7" s="117"/>
      <c r="J7" s="117"/>
      <c r="K7" s="117"/>
      <c r="L7" s="117"/>
      <c r="M7" s="117"/>
      <c r="N7" s="117"/>
      <c r="O7" s="117"/>
      <c r="P7" s="117"/>
      <c r="Q7" s="117"/>
      <c r="R7" s="117"/>
      <c r="S7" s="117"/>
      <c r="T7" s="117"/>
      <c r="U7" s="117"/>
      <c r="V7" s="117"/>
      <c r="W7" s="117"/>
      <c r="X7" s="117"/>
      <c r="Y7" s="117"/>
      <c r="Z7" s="118"/>
      <c r="AA7" s="118"/>
      <c r="AB7" s="118"/>
      <c r="AC7" s="118"/>
      <c r="AD7" s="119"/>
    </row>
    <row r="8" spans="1:33" s="105" customFormat="1" ht="20.100000000000001" customHeight="1">
      <c r="A8" s="118"/>
      <c r="B8" s="117"/>
      <c r="C8" s="118"/>
      <c r="D8" s="117"/>
      <c r="E8" s="119"/>
      <c r="F8" s="120"/>
      <c r="G8" s="119"/>
      <c r="H8" s="120"/>
      <c r="I8" s="119"/>
      <c r="J8" s="120"/>
      <c r="K8" s="119"/>
      <c r="L8" s="120"/>
      <c r="M8" s="119"/>
      <c r="N8" s="120"/>
      <c r="O8" s="119"/>
      <c r="P8" s="120"/>
      <c r="Q8" s="119"/>
      <c r="R8" s="120"/>
      <c r="S8" s="119"/>
      <c r="T8" s="120"/>
      <c r="U8" s="119"/>
      <c r="V8" s="120"/>
      <c r="W8" s="119"/>
      <c r="X8" s="120"/>
      <c r="Y8" s="119"/>
      <c r="Z8" s="120"/>
      <c r="AA8" s="119"/>
      <c r="AB8" s="120"/>
      <c r="AC8" s="119"/>
      <c r="AD8" s="120"/>
    </row>
    <row r="9" spans="1:33" s="105" customFormat="1">
      <c r="A9" s="164" t="s">
        <v>11</v>
      </c>
      <c r="B9" s="164" t="s">
        <v>12</v>
      </c>
      <c r="C9" s="165" t="s">
        <v>13</v>
      </c>
      <c r="D9" s="166" t="s">
        <v>14</v>
      </c>
      <c r="E9" s="170" t="s">
        <v>87</v>
      </c>
      <c r="F9" s="171"/>
      <c r="G9" s="171"/>
      <c r="H9" s="121"/>
      <c r="I9" s="121"/>
      <c r="J9" s="121"/>
      <c r="K9" s="121"/>
      <c r="L9" s="121"/>
      <c r="M9" s="121"/>
      <c r="N9" s="121"/>
      <c r="O9" s="128"/>
      <c r="P9" s="128"/>
      <c r="Q9" s="128"/>
      <c r="R9" s="128"/>
      <c r="S9" s="128"/>
      <c r="T9" s="128"/>
      <c r="U9" s="128"/>
      <c r="V9" s="128"/>
      <c r="W9" s="128"/>
      <c r="X9" s="128"/>
      <c r="Y9" s="128"/>
      <c r="Z9" s="128"/>
      <c r="AA9" s="128"/>
      <c r="AB9" s="128"/>
      <c r="AC9" s="128"/>
      <c r="AD9" s="167" t="s">
        <v>15</v>
      </c>
    </row>
    <row r="10" spans="1:33" s="105" customFormat="1">
      <c r="A10" s="164"/>
      <c r="B10" s="164"/>
      <c r="C10" s="165"/>
      <c r="D10" s="166"/>
      <c r="E10" s="172"/>
      <c r="F10" s="173"/>
      <c r="G10" s="173"/>
      <c r="H10" s="122"/>
      <c r="I10" s="122"/>
      <c r="J10" s="122"/>
      <c r="K10" s="122"/>
      <c r="L10" s="122"/>
      <c r="M10" s="122"/>
      <c r="N10" s="122"/>
      <c r="O10" s="129"/>
      <c r="P10" s="129"/>
      <c r="Q10" s="129"/>
      <c r="R10" s="129"/>
      <c r="S10" s="129"/>
      <c r="T10" s="129"/>
      <c r="U10" s="129"/>
      <c r="V10" s="129"/>
      <c r="W10" s="129"/>
      <c r="X10" s="129"/>
      <c r="Y10" s="129"/>
      <c r="Z10" s="129"/>
      <c r="AA10" s="129"/>
      <c r="AB10" s="132"/>
      <c r="AC10" s="132"/>
      <c r="AD10" s="168"/>
    </row>
    <row r="11" spans="1:33" ht="56.25" customHeight="1">
      <c r="A11" s="164"/>
      <c r="B11" s="164"/>
      <c r="C11" s="165"/>
      <c r="D11" s="164"/>
      <c r="E11" s="123" t="s">
        <v>84</v>
      </c>
      <c r="F11" s="123" t="s">
        <v>85</v>
      </c>
      <c r="G11" s="123" t="s">
        <v>86</v>
      </c>
      <c r="H11" s="123"/>
      <c r="I11" s="123"/>
      <c r="J11" s="123"/>
      <c r="K11" s="123"/>
      <c r="L11" s="123"/>
      <c r="M11" s="123"/>
      <c r="N11" s="123"/>
      <c r="O11" s="123"/>
      <c r="P11" s="123"/>
      <c r="Q11" s="123"/>
      <c r="R11" s="123"/>
      <c r="S11" s="123"/>
      <c r="T11" s="123"/>
      <c r="U11" s="123"/>
      <c r="V11" s="123"/>
      <c r="W11" s="123"/>
      <c r="X11" s="123"/>
      <c r="Y11" s="123"/>
      <c r="Z11" s="123"/>
      <c r="AA11" s="123"/>
      <c r="AB11" s="133"/>
      <c r="AC11" s="133"/>
      <c r="AD11" s="169"/>
    </row>
    <row r="12" spans="1:33" s="105" customFormat="1" ht="24.95" customHeight="1">
      <c r="A12" s="124">
        <v>1</v>
      </c>
      <c r="B12" s="125" t="s">
        <v>16</v>
      </c>
      <c r="C12" s="126">
        <v>40307162521</v>
      </c>
      <c r="D12" s="127" t="str">
        <f>IF(C12="","",VLOOKUP(VALUE(RIGHT(C12)),$AF$12:$AG$21,2))</f>
        <v>L</v>
      </c>
      <c r="E12" s="124">
        <v>3</v>
      </c>
      <c r="F12" s="124">
        <v>4</v>
      </c>
      <c r="G12" s="124">
        <v>5</v>
      </c>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v>3</v>
      </c>
      <c r="AF12" s="134">
        <v>0</v>
      </c>
      <c r="AG12" s="134" t="s">
        <v>17</v>
      </c>
    </row>
    <row r="13" spans="1:33" s="105" customFormat="1" ht="24.95" customHeight="1">
      <c r="A13" s="124">
        <v>2</v>
      </c>
      <c r="B13" s="125" t="s">
        <v>18</v>
      </c>
      <c r="C13" s="126">
        <v>40307162522</v>
      </c>
      <c r="D13" s="127" t="str">
        <f t="shared" ref="D13:D65" si="0">IF(C13="","",VLOOKUP(VALUE(RIGHT(C13)),$AF$12:$AG$21,2))</f>
        <v>P</v>
      </c>
      <c r="E13" s="124">
        <v>4</v>
      </c>
      <c r="F13" s="124">
        <v>5</v>
      </c>
      <c r="G13" s="124">
        <v>4</v>
      </c>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v>4</v>
      </c>
      <c r="AF13" s="134">
        <v>1</v>
      </c>
      <c r="AG13" s="134" t="s">
        <v>19</v>
      </c>
    </row>
    <row r="14" spans="1:33" s="105" customFormat="1" ht="24.95" customHeight="1">
      <c r="A14" s="124">
        <v>3</v>
      </c>
      <c r="B14" s="125" t="s">
        <v>20</v>
      </c>
      <c r="C14" s="126">
        <v>40307162523</v>
      </c>
      <c r="D14" s="127" t="str">
        <f t="shared" si="0"/>
        <v>L</v>
      </c>
      <c r="E14" s="124">
        <v>4</v>
      </c>
      <c r="F14" s="124">
        <v>5</v>
      </c>
      <c r="G14" s="124">
        <v>3</v>
      </c>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v>3</v>
      </c>
      <c r="AF14" s="134">
        <v>2</v>
      </c>
      <c r="AG14" s="134" t="s">
        <v>17</v>
      </c>
    </row>
    <row r="15" spans="1:33" s="105" customFormat="1" ht="24.95" customHeight="1">
      <c r="A15" s="124">
        <v>4</v>
      </c>
      <c r="B15" s="125" t="s">
        <v>21</v>
      </c>
      <c r="C15" s="126">
        <v>40307162524</v>
      </c>
      <c r="D15" s="127" t="str">
        <f t="shared" si="0"/>
        <v>P</v>
      </c>
      <c r="E15" s="124">
        <v>4</v>
      </c>
      <c r="F15" s="124">
        <v>5</v>
      </c>
      <c r="G15" s="124">
        <v>2</v>
      </c>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v>3</v>
      </c>
      <c r="AF15" s="134">
        <v>3</v>
      </c>
      <c r="AG15" s="134" t="s">
        <v>19</v>
      </c>
    </row>
    <row r="16" spans="1:33" s="105" customFormat="1" ht="24.95" customHeight="1">
      <c r="A16" s="124">
        <v>5</v>
      </c>
      <c r="B16" s="125" t="s">
        <v>22</v>
      </c>
      <c r="C16" s="126">
        <v>40307162525</v>
      </c>
      <c r="D16" s="127" t="str">
        <f t="shared" si="0"/>
        <v>L</v>
      </c>
      <c r="E16" s="124">
        <v>1</v>
      </c>
      <c r="F16" s="124">
        <v>5</v>
      </c>
      <c r="G16" s="124">
        <v>5</v>
      </c>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v>3</v>
      </c>
      <c r="AF16" s="134">
        <v>4</v>
      </c>
      <c r="AG16" s="134" t="s">
        <v>17</v>
      </c>
    </row>
    <row r="17" spans="1:35" s="105" customFormat="1" ht="24.95" customHeight="1">
      <c r="A17" s="124">
        <v>6</v>
      </c>
      <c r="B17" s="125" t="s">
        <v>23</v>
      </c>
      <c r="C17" s="126">
        <v>40307162526</v>
      </c>
      <c r="D17" s="127" t="str">
        <f t="shared" si="0"/>
        <v>P</v>
      </c>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F17" s="134">
        <v>5</v>
      </c>
      <c r="AG17" s="134" t="s">
        <v>19</v>
      </c>
    </row>
    <row r="18" spans="1:35" s="105" customFormat="1" ht="24.95" customHeight="1">
      <c r="A18" s="124">
        <v>7</v>
      </c>
      <c r="B18" s="125" t="s">
        <v>24</v>
      </c>
      <c r="C18" s="126">
        <v>40307162527</v>
      </c>
      <c r="D18" s="127" t="str">
        <f t="shared" si="0"/>
        <v>L</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F18" s="135">
        <v>6</v>
      </c>
      <c r="AG18" s="135" t="s">
        <v>17</v>
      </c>
    </row>
    <row r="19" spans="1:35" s="105" customFormat="1" ht="24.95" customHeight="1">
      <c r="A19" s="124">
        <v>8</v>
      </c>
      <c r="B19" s="125" t="s">
        <v>25</v>
      </c>
      <c r="C19" s="126">
        <v>40307162528</v>
      </c>
      <c r="D19" s="127" t="str">
        <f t="shared" si="0"/>
        <v>P</v>
      </c>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F19" s="134">
        <v>7</v>
      </c>
      <c r="AG19" s="134" t="s">
        <v>19</v>
      </c>
      <c r="AH19" s="138"/>
      <c r="AI19" s="138"/>
    </row>
    <row r="20" spans="1:35" s="105" customFormat="1" ht="24.95" customHeight="1">
      <c r="A20" s="124">
        <v>9</v>
      </c>
      <c r="B20" s="125" t="s">
        <v>26</v>
      </c>
      <c r="C20" s="126">
        <v>40307162529</v>
      </c>
      <c r="D20" s="127" t="str">
        <f t="shared" si="0"/>
        <v>L</v>
      </c>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F20" s="135">
        <v>8</v>
      </c>
      <c r="AG20" s="135" t="s">
        <v>17</v>
      </c>
      <c r="AH20" s="138"/>
      <c r="AI20" s="138"/>
    </row>
    <row r="21" spans="1:35" s="105" customFormat="1" ht="24.95" customHeight="1">
      <c r="A21" s="124">
        <v>10</v>
      </c>
      <c r="B21" s="125" t="s">
        <v>27</v>
      </c>
      <c r="C21" s="126">
        <v>40307162530</v>
      </c>
      <c r="D21" s="127" t="str">
        <f t="shared" si="0"/>
        <v>P</v>
      </c>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F21" s="134">
        <v>9</v>
      </c>
      <c r="AG21" s="134" t="s">
        <v>19</v>
      </c>
      <c r="AH21" s="138"/>
      <c r="AI21" s="138"/>
    </row>
    <row r="22" spans="1:35" s="105" customFormat="1" ht="24.95" customHeight="1">
      <c r="A22" s="124">
        <v>11</v>
      </c>
      <c r="B22" s="125" t="s">
        <v>28</v>
      </c>
      <c r="C22" s="126">
        <v>40307162531</v>
      </c>
      <c r="D22" s="127" t="str">
        <f t="shared" si="0"/>
        <v>L</v>
      </c>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F22" s="136"/>
      <c r="AG22" s="136"/>
      <c r="AH22" s="138"/>
      <c r="AI22" s="138"/>
    </row>
    <row r="23" spans="1:35" s="105" customFormat="1" ht="24.95" customHeight="1">
      <c r="A23" s="124">
        <v>12</v>
      </c>
      <c r="B23" s="125" t="s">
        <v>29</v>
      </c>
      <c r="C23" s="126">
        <v>40307162532</v>
      </c>
      <c r="D23" s="127" t="str">
        <f t="shared" si="0"/>
        <v>P</v>
      </c>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F23" s="136"/>
      <c r="AG23" s="136"/>
      <c r="AH23" s="138"/>
      <c r="AI23" s="138"/>
    </row>
    <row r="24" spans="1:35" s="105" customFormat="1" ht="24.95" customHeight="1">
      <c r="A24" s="124">
        <v>13</v>
      </c>
      <c r="B24" s="125" t="s">
        <v>30</v>
      </c>
      <c r="C24" s="126">
        <v>40307162533</v>
      </c>
      <c r="D24" s="127" t="str">
        <f t="shared" si="0"/>
        <v>L</v>
      </c>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F24" s="136"/>
      <c r="AG24" s="136"/>
    </row>
    <row r="25" spans="1:35" s="105" customFormat="1" ht="24.95" customHeight="1">
      <c r="A25" s="124">
        <v>14</v>
      </c>
      <c r="B25" s="125" t="s">
        <v>31</v>
      </c>
      <c r="C25" s="126">
        <v>40307162534</v>
      </c>
      <c r="D25" s="127" t="str">
        <f t="shared" si="0"/>
        <v>P</v>
      </c>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F25" s="136"/>
      <c r="AG25" s="136"/>
    </row>
    <row r="26" spans="1:35" s="105" customFormat="1" ht="24.95" customHeight="1">
      <c r="A26" s="124">
        <v>15</v>
      </c>
      <c r="B26" s="125" t="s">
        <v>32</v>
      </c>
      <c r="C26" s="126">
        <v>40307162535</v>
      </c>
      <c r="D26" s="127" t="str">
        <f t="shared" si="0"/>
        <v>L</v>
      </c>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F26" s="136"/>
      <c r="AG26" s="136"/>
    </row>
    <row r="27" spans="1:35" s="105" customFormat="1" ht="24.95" customHeight="1">
      <c r="A27" s="124">
        <v>16</v>
      </c>
      <c r="B27" s="125" t="s">
        <v>33</v>
      </c>
      <c r="C27" s="126">
        <v>40307162536</v>
      </c>
      <c r="D27" s="127" t="str">
        <f t="shared" si="0"/>
        <v>P</v>
      </c>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F27" s="136"/>
      <c r="AG27" s="136"/>
    </row>
    <row r="28" spans="1:35" s="105" customFormat="1" ht="24.95" customHeight="1">
      <c r="A28" s="124">
        <v>17</v>
      </c>
      <c r="B28" s="125" t="s">
        <v>34</v>
      </c>
      <c r="C28" s="126">
        <v>40307162537</v>
      </c>
      <c r="D28" s="127" t="str">
        <f t="shared" si="0"/>
        <v>L</v>
      </c>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F28" s="136"/>
      <c r="AG28" s="136"/>
    </row>
    <row r="29" spans="1:35" s="105" customFormat="1" ht="24.95" customHeight="1">
      <c r="A29" s="124">
        <v>18</v>
      </c>
      <c r="B29" s="125" t="s">
        <v>35</v>
      </c>
      <c r="C29" s="126">
        <v>40307162538</v>
      </c>
      <c r="D29" s="127" t="str">
        <f t="shared" si="0"/>
        <v>P</v>
      </c>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F29" s="136"/>
      <c r="AG29" s="136"/>
    </row>
    <row r="30" spans="1:35" s="105" customFormat="1" ht="24.95" customHeight="1">
      <c r="A30" s="124">
        <v>19</v>
      </c>
      <c r="B30" s="125" t="s">
        <v>36</v>
      </c>
      <c r="C30" s="126">
        <v>40307162539</v>
      </c>
      <c r="D30" s="127" t="str">
        <f t="shared" si="0"/>
        <v>L</v>
      </c>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F30" s="136"/>
      <c r="AG30" s="136"/>
    </row>
    <row r="31" spans="1:35" s="105" customFormat="1" ht="24.95" customHeight="1">
      <c r="A31" s="124">
        <v>20</v>
      </c>
      <c r="B31" s="125" t="s">
        <v>37</v>
      </c>
      <c r="C31" s="126">
        <v>40307162540</v>
      </c>
      <c r="D31" s="127" t="str">
        <f t="shared" si="0"/>
        <v>P</v>
      </c>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F31" s="136"/>
      <c r="AG31" s="136"/>
    </row>
    <row r="32" spans="1:35" s="105" customFormat="1" ht="24.95" customHeight="1">
      <c r="A32" s="124">
        <v>21</v>
      </c>
      <c r="B32" s="125" t="s">
        <v>38</v>
      </c>
      <c r="C32" s="126">
        <v>40307162541</v>
      </c>
      <c r="D32" s="127" t="str">
        <f t="shared" si="0"/>
        <v>L</v>
      </c>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F32" s="136"/>
      <c r="AG32" s="136"/>
    </row>
    <row r="33" spans="1:33" s="105" customFormat="1" ht="24.95" customHeight="1">
      <c r="A33" s="124">
        <v>22</v>
      </c>
      <c r="B33" s="125" t="s">
        <v>39</v>
      </c>
      <c r="C33" s="126">
        <v>40307162542</v>
      </c>
      <c r="D33" s="127" t="str">
        <f t="shared" si="0"/>
        <v>P</v>
      </c>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F33" s="136"/>
      <c r="AG33" s="136"/>
    </row>
    <row r="34" spans="1:33" s="105" customFormat="1" ht="24.95" customHeight="1">
      <c r="A34" s="124">
        <v>23</v>
      </c>
      <c r="B34" s="125" t="s">
        <v>40</v>
      </c>
      <c r="C34" s="126">
        <v>40307162543</v>
      </c>
      <c r="D34" s="127" t="str">
        <f t="shared" si="0"/>
        <v>L</v>
      </c>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F34" s="136"/>
      <c r="AG34" s="136"/>
    </row>
    <row r="35" spans="1:33" s="105" customFormat="1" ht="24.95" customHeight="1">
      <c r="A35" s="124">
        <v>24</v>
      </c>
      <c r="B35" s="125" t="s">
        <v>41</v>
      </c>
      <c r="C35" s="126">
        <v>40307162544</v>
      </c>
      <c r="D35" s="127" t="str">
        <f t="shared" si="0"/>
        <v>P</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F35" s="136"/>
      <c r="AG35" s="136"/>
    </row>
    <row r="36" spans="1:33" s="105" customFormat="1" ht="24.95" customHeight="1">
      <c r="A36" s="124">
        <v>25</v>
      </c>
      <c r="B36" s="125"/>
      <c r="C36" s="126"/>
      <c r="D36" s="127" t="str">
        <f t="shared" si="0"/>
        <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F36" s="136"/>
      <c r="AG36" s="136"/>
    </row>
    <row r="37" spans="1:33" s="105" customFormat="1" ht="24.95" customHeight="1">
      <c r="A37" s="124">
        <v>26</v>
      </c>
      <c r="B37" s="125"/>
      <c r="C37" s="126"/>
      <c r="D37" s="127" t="str">
        <f t="shared" si="0"/>
        <v/>
      </c>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F37" s="136"/>
      <c r="AG37" s="136"/>
    </row>
    <row r="38" spans="1:33" s="105" customFormat="1" ht="24.95" customHeight="1">
      <c r="A38" s="124">
        <v>27</v>
      </c>
      <c r="B38" s="125"/>
      <c r="C38" s="126"/>
      <c r="D38" s="127" t="str">
        <f t="shared" si="0"/>
        <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F38" s="136"/>
      <c r="AG38" s="136"/>
    </row>
    <row r="39" spans="1:33" s="105" customFormat="1" ht="24.95" customHeight="1">
      <c r="A39" s="124">
        <v>28</v>
      </c>
      <c r="B39" s="125"/>
      <c r="C39" s="126"/>
      <c r="D39" s="127" t="str">
        <f t="shared" si="0"/>
        <v/>
      </c>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F39" s="136"/>
      <c r="AG39" s="136"/>
    </row>
    <row r="40" spans="1:33" s="105" customFormat="1" ht="24.95" customHeight="1">
      <c r="A40" s="124">
        <v>29</v>
      </c>
      <c r="B40" s="125"/>
      <c r="C40" s="126"/>
      <c r="D40" s="127" t="str">
        <f t="shared" si="0"/>
        <v/>
      </c>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F40" s="136"/>
      <c r="AG40" s="136"/>
    </row>
    <row r="41" spans="1:33" s="105" customFormat="1" ht="24.95" customHeight="1">
      <c r="A41" s="124">
        <v>30</v>
      </c>
      <c r="B41" s="125"/>
      <c r="C41" s="126"/>
      <c r="D41" s="127" t="str">
        <f t="shared" si="0"/>
        <v/>
      </c>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F41" s="136"/>
      <c r="AG41" s="136"/>
    </row>
    <row r="42" spans="1:33" s="105" customFormat="1" ht="24.95" customHeight="1">
      <c r="A42" s="124">
        <v>31</v>
      </c>
      <c r="B42" s="125"/>
      <c r="C42" s="126"/>
      <c r="D42" s="127" t="str">
        <f t="shared" si="0"/>
        <v/>
      </c>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F42" s="136"/>
      <c r="AG42" s="136"/>
    </row>
    <row r="43" spans="1:33" s="105" customFormat="1" ht="24.95" customHeight="1">
      <c r="A43" s="124">
        <v>32</v>
      </c>
      <c r="B43" s="125"/>
      <c r="C43" s="126"/>
      <c r="D43" s="127" t="str">
        <f t="shared" si="0"/>
        <v/>
      </c>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F43" s="136"/>
      <c r="AG43" s="136"/>
    </row>
    <row r="44" spans="1:33" s="105" customFormat="1" ht="24.95" customHeight="1">
      <c r="A44" s="124">
        <v>33</v>
      </c>
      <c r="B44" s="125"/>
      <c r="C44" s="126"/>
      <c r="D44" s="127" t="str">
        <f t="shared" si="0"/>
        <v/>
      </c>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F44" s="136"/>
      <c r="AG44" s="136"/>
    </row>
    <row r="45" spans="1:33" s="105" customFormat="1" ht="24.95" customHeight="1">
      <c r="A45" s="124">
        <v>34</v>
      </c>
      <c r="B45" s="125"/>
      <c r="C45" s="126"/>
      <c r="D45" s="127" t="str">
        <f t="shared" si="0"/>
        <v/>
      </c>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F45" s="136"/>
      <c r="AG45" s="136"/>
    </row>
    <row r="46" spans="1:33" s="105" customFormat="1" ht="24.95" customHeight="1">
      <c r="A46" s="124">
        <v>35</v>
      </c>
      <c r="B46" s="125"/>
      <c r="C46" s="126"/>
      <c r="D46" s="127" t="str">
        <f t="shared" si="0"/>
        <v/>
      </c>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F46" s="136"/>
      <c r="AG46" s="136"/>
    </row>
    <row r="47" spans="1:33" s="105" customFormat="1" ht="24.95" customHeight="1">
      <c r="A47" s="124">
        <v>36</v>
      </c>
      <c r="B47" s="125"/>
      <c r="C47" s="126"/>
      <c r="D47" s="127" t="str">
        <f t="shared" si="0"/>
        <v/>
      </c>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F47" s="136"/>
      <c r="AG47" s="136"/>
    </row>
    <row r="48" spans="1:33" s="105" customFormat="1" ht="24.95" customHeight="1">
      <c r="A48" s="124">
        <v>37</v>
      </c>
      <c r="B48" s="125"/>
      <c r="C48" s="126"/>
      <c r="D48" s="127" t="str">
        <f t="shared" si="0"/>
        <v/>
      </c>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F48" s="136"/>
      <c r="AG48" s="136"/>
    </row>
    <row r="49" spans="1:33" s="105" customFormat="1" ht="24.95" customHeight="1">
      <c r="A49" s="124">
        <v>38</v>
      </c>
      <c r="B49" s="125"/>
      <c r="C49" s="126"/>
      <c r="D49" s="127" t="str">
        <f t="shared" si="0"/>
        <v/>
      </c>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F49" s="136"/>
      <c r="AG49" s="136"/>
    </row>
    <row r="50" spans="1:33" s="105" customFormat="1" ht="24.95" customHeight="1">
      <c r="A50" s="124">
        <v>39</v>
      </c>
      <c r="B50" s="125"/>
      <c r="C50" s="126"/>
      <c r="D50" s="127" t="str">
        <f t="shared" si="0"/>
        <v/>
      </c>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F50" s="136"/>
      <c r="AG50" s="136"/>
    </row>
    <row r="51" spans="1:33" s="105" customFormat="1" ht="24.95" customHeight="1">
      <c r="A51" s="124">
        <v>40</v>
      </c>
      <c r="B51" s="125"/>
      <c r="C51" s="126"/>
      <c r="D51" s="127" t="str">
        <f t="shared" si="0"/>
        <v/>
      </c>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F51" s="136"/>
      <c r="AG51" s="136"/>
    </row>
    <row r="52" spans="1:33" s="105" customFormat="1" ht="24.95" customHeight="1">
      <c r="A52" s="124">
        <v>41</v>
      </c>
      <c r="B52" s="125"/>
      <c r="C52" s="126"/>
      <c r="D52" s="127" t="str">
        <f t="shared" si="0"/>
        <v/>
      </c>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F52" s="136"/>
      <c r="AG52" s="136"/>
    </row>
    <row r="53" spans="1:33" s="105" customFormat="1" ht="24.95" customHeight="1">
      <c r="A53" s="124">
        <v>42</v>
      </c>
      <c r="B53" s="125"/>
      <c r="C53" s="126"/>
      <c r="D53" s="127" t="str">
        <f t="shared" si="0"/>
        <v/>
      </c>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F53" s="136"/>
      <c r="AG53" s="136"/>
    </row>
    <row r="54" spans="1:33" s="105" customFormat="1" ht="24.95" customHeight="1">
      <c r="A54" s="124">
        <v>43</v>
      </c>
      <c r="B54" s="125"/>
      <c r="C54" s="126"/>
      <c r="D54" s="127" t="str">
        <f t="shared" si="0"/>
        <v/>
      </c>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F54" s="136"/>
      <c r="AG54" s="136"/>
    </row>
    <row r="55" spans="1:33" s="105" customFormat="1" ht="24.95" customHeight="1">
      <c r="A55" s="124">
        <v>44</v>
      </c>
      <c r="B55" s="125"/>
      <c r="C55" s="126"/>
      <c r="D55" s="127" t="str">
        <f t="shared" si="0"/>
        <v/>
      </c>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F55" s="136"/>
      <c r="AG55" s="136"/>
    </row>
    <row r="56" spans="1:33" s="105" customFormat="1" ht="24.95" customHeight="1">
      <c r="A56" s="124">
        <v>45</v>
      </c>
      <c r="B56" s="125"/>
      <c r="C56" s="126"/>
      <c r="D56" s="127" t="str">
        <f t="shared" si="0"/>
        <v/>
      </c>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F56" s="136"/>
      <c r="AG56" s="136"/>
    </row>
    <row r="57" spans="1:33" s="105" customFormat="1" ht="24.95" customHeight="1">
      <c r="A57" s="124">
        <v>46</v>
      </c>
      <c r="B57" s="125"/>
      <c r="C57" s="126"/>
      <c r="D57" s="127" t="str">
        <f t="shared" si="0"/>
        <v/>
      </c>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F57" s="136"/>
      <c r="AG57" s="136"/>
    </row>
    <row r="58" spans="1:33" s="105" customFormat="1" ht="24.95" customHeight="1">
      <c r="A58" s="124">
        <v>47</v>
      </c>
      <c r="B58" s="125"/>
      <c r="C58" s="126"/>
      <c r="D58" s="127" t="str">
        <f t="shared" si="0"/>
        <v/>
      </c>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F58" s="136"/>
      <c r="AG58" s="136"/>
    </row>
    <row r="59" spans="1:33" s="105" customFormat="1" ht="24.95" customHeight="1">
      <c r="A59" s="124">
        <v>48</v>
      </c>
      <c r="B59" s="125"/>
      <c r="C59" s="126"/>
      <c r="D59" s="127" t="str">
        <f t="shared" si="0"/>
        <v/>
      </c>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F59" s="136"/>
      <c r="AG59" s="136"/>
    </row>
    <row r="60" spans="1:33" s="105" customFormat="1" ht="24.95" customHeight="1">
      <c r="A60" s="124">
        <v>49</v>
      </c>
      <c r="B60" s="125"/>
      <c r="C60" s="126"/>
      <c r="D60" s="127" t="str">
        <f t="shared" si="0"/>
        <v/>
      </c>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37"/>
      <c r="AF60" s="138"/>
      <c r="AG60" s="138"/>
    </row>
    <row r="61" spans="1:33" s="105" customFormat="1" ht="24.95" customHeight="1">
      <c r="A61" s="124">
        <v>50</v>
      </c>
      <c r="B61" s="125"/>
      <c r="C61" s="126"/>
      <c r="D61" s="127" t="str">
        <f t="shared" si="0"/>
        <v/>
      </c>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F61" s="138"/>
      <c r="AG61" s="138"/>
    </row>
    <row r="62" spans="1:33" s="105" customFormat="1" ht="24.95" customHeight="1">
      <c r="A62" s="124">
        <v>51</v>
      </c>
      <c r="B62" s="125"/>
      <c r="C62" s="126"/>
      <c r="D62" s="127" t="str">
        <f t="shared" si="0"/>
        <v/>
      </c>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F62" s="138"/>
      <c r="AG62" s="138"/>
    </row>
    <row r="63" spans="1:33" s="105" customFormat="1" ht="24.95" customHeight="1">
      <c r="A63" s="124">
        <v>52</v>
      </c>
      <c r="B63" s="125"/>
      <c r="C63" s="126"/>
      <c r="D63" s="127" t="str">
        <f t="shared" si="0"/>
        <v/>
      </c>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F63" s="138"/>
      <c r="AG63" s="138"/>
    </row>
    <row r="64" spans="1:33" s="105" customFormat="1" ht="24.95" customHeight="1">
      <c r="A64" s="124">
        <v>53</v>
      </c>
      <c r="B64" s="125"/>
      <c r="C64" s="126"/>
      <c r="D64" s="127" t="str">
        <f t="shared" si="0"/>
        <v/>
      </c>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F64" s="138"/>
      <c r="AG64" s="138"/>
    </row>
    <row r="65" spans="1:33" s="105" customFormat="1" ht="24.95" customHeight="1">
      <c r="A65" s="124">
        <v>54</v>
      </c>
      <c r="B65" s="125"/>
      <c r="C65" s="126"/>
      <c r="D65" s="127" t="str">
        <f t="shared" si="0"/>
        <v/>
      </c>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F65" s="138"/>
      <c r="AG65" s="138"/>
    </row>
    <row r="66" spans="1:33">
      <c r="A66" s="139"/>
      <c r="B66" s="140"/>
      <c r="C66" s="140"/>
      <c r="D66" s="141"/>
      <c r="E66" s="140"/>
      <c r="F66" s="174"/>
      <c r="G66" s="174"/>
      <c r="H66" s="174"/>
      <c r="I66" s="174"/>
      <c r="J66" s="174"/>
      <c r="K66" s="174"/>
      <c r="L66" s="174"/>
      <c r="M66" s="174"/>
      <c r="N66" s="174"/>
      <c r="O66" s="174"/>
      <c r="P66" s="174"/>
      <c r="Q66" s="174"/>
      <c r="R66" s="174"/>
      <c r="S66" s="174"/>
      <c r="T66" s="140"/>
      <c r="U66" s="140"/>
      <c r="V66" s="140"/>
      <c r="W66" s="140"/>
      <c r="X66" s="140"/>
      <c r="Y66" s="140"/>
      <c r="Z66" s="140"/>
      <c r="AA66" s="140"/>
      <c r="AB66" s="140"/>
      <c r="AC66" s="140"/>
      <c r="AD66" s="153"/>
      <c r="AF66" s="154"/>
      <c r="AG66" s="154"/>
    </row>
    <row r="67" spans="1:33" ht="15.95" customHeight="1">
      <c r="A67" s="142"/>
      <c r="B67" s="143"/>
      <c r="C67" s="143"/>
      <c r="D67" s="144"/>
      <c r="E67" s="143"/>
      <c r="F67" s="163"/>
      <c r="G67" s="163"/>
      <c r="H67" s="163"/>
      <c r="I67" s="163"/>
      <c r="J67" s="163"/>
      <c r="K67" s="163"/>
      <c r="L67" s="163"/>
      <c r="M67" s="163"/>
      <c r="N67" s="163"/>
      <c r="O67" s="163"/>
      <c r="P67" s="163"/>
      <c r="Q67" s="163"/>
      <c r="R67" s="163"/>
      <c r="S67" s="163"/>
      <c r="T67" s="143"/>
      <c r="U67" s="143"/>
      <c r="V67" s="143"/>
      <c r="W67" s="143"/>
      <c r="X67" s="143"/>
      <c r="Y67" s="143"/>
      <c r="Z67" s="143"/>
      <c r="AA67" s="143"/>
      <c r="AB67" s="143"/>
      <c r="AC67" s="143"/>
      <c r="AD67" s="155"/>
      <c r="AF67" s="154"/>
      <c r="AG67" s="154"/>
    </row>
    <row r="68" spans="1:33" ht="15.95" customHeight="1">
      <c r="A68" s="142"/>
      <c r="B68" s="143"/>
      <c r="C68" s="143"/>
      <c r="D68" s="144"/>
      <c r="E68" s="143"/>
      <c r="F68" s="163"/>
      <c r="G68" s="163"/>
      <c r="H68" s="163"/>
      <c r="I68" s="163"/>
      <c r="J68" s="163"/>
      <c r="K68" s="163"/>
      <c r="L68" s="163"/>
      <c r="M68" s="163"/>
      <c r="N68" s="163"/>
      <c r="O68" s="163"/>
      <c r="P68" s="163"/>
      <c r="Q68" s="163"/>
      <c r="R68" s="163"/>
      <c r="S68" s="163"/>
      <c r="T68" s="143"/>
      <c r="U68" s="143"/>
      <c r="V68" s="143"/>
      <c r="W68" s="143"/>
      <c r="X68" s="143"/>
      <c r="Y68" s="143"/>
      <c r="Z68" s="143"/>
      <c r="AA68" s="143"/>
      <c r="AB68" s="143"/>
      <c r="AC68" s="143"/>
      <c r="AD68" s="155"/>
      <c r="AF68" s="154"/>
      <c r="AG68" s="154"/>
    </row>
    <row r="69" spans="1:33" ht="15.95" customHeight="1">
      <c r="A69" s="146"/>
      <c r="B69" s="143" t="s">
        <v>42</v>
      </c>
      <c r="C69" s="143"/>
      <c r="D69" s="144"/>
      <c r="E69" s="143"/>
      <c r="F69" s="163"/>
      <c r="G69" s="163"/>
      <c r="H69" s="163"/>
      <c r="I69" s="163"/>
      <c r="J69" s="163"/>
      <c r="K69" s="163"/>
      <c r="L69" s="163"/>
      <c r="M69" s="163"/>
      <c r="N69" s="163"/>
      <c r="O69" s="163"/>
      <c r="P69" s="163"/>
      <c r="Q69" s="163"/>
      <c r="R69" s="163"/>
      <c r="S69" s="163"/>
      <c r="T69" s="143"/>
      <c r="U69" s="143"/>
      <c r="V69" s="143"/>
      <c r="W69" s="143"/>
      <c r="X69" s="143"/>
      <c r="Y69" s="143"/>
      <c r="Z69" s="143"/>
      <c r="AA69" s="143"/>
      <c r="AB69" s="143"/>
      <c r="AC69" s="143"/>
      <c r="AD69" s="155"/>
      <c r="AF69" s="154"/>
      <c r="AG69" s="154"/>
    </row>
    <row r="70" spans="1:33">
      <c r="A70" s="146"/>
      <c r="B70" s="147" t="s">
        <v>43</v>
      </c>
      <c r="C70" s="147"/>
      <c r="D70" s="148"/>
      <c r="E70" s="147"/>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55"/>
      <c r="AF70" s="154"/>
      <c r="AG70" s="154"/>
    </row>
    <row r="71" spans="1:33">
      <c r="A71" s="146"/>
      <c r="B71" s="147" t="s">
        <v>44</v>
      </c>
      <c r="C71" s="147"/>
      <c r="D71" s="148"/>
      <c r="E71" s="147"/>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55"/>
      <c r="AF71" s="154"/>
      <c r="AG71" s="154"/>
    </row>
    <row r="72" spans="1:33">
      <c r="A72" s="146"/>
      <c r="B72" s="149" t="str">
        <f>$D$1</f>
        <v>SMK DATO ALI</v>
      </c>
      <c r="C72" s="149"/>
      <c r="D72" s="145"/>
      <c r="E72" s="149"/>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55"/>
      <c r="AF72" s="154"/>
      <c r="AG72" s="154"/>
    </row>
    <row r="73" spans="1:33">
      <c r="A73" s="142"/>
      <c r="B73" s="143"/>
      <c r="C73" s="143"/>
      <c r="D73" s="144"/>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55"/>
      <c r="AF73" s="154"/>
      <c r="AG73" s="154"/>
    </row>
    <row r="74" spans="1:33">
      <c r="A74" s="142"/>
      <c r="B74" s="143"/>
      <c r="C74" s="143"/>
      <c r="D74" s="144"/>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55"/>
      <c r="AF74" s="154"/>
      <c r="AG74" s="154"/>
    </row>
    <row r="75" spans="1:33">
      <c r="A75" s="142"/>
      <c r="B75" s="143"/>
      <c r="C75" s="143"/>
      <c r="D75" s="144"/>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55"/>
      <c r="AF75" s="154"/>
      <c r="AG75" s="154"/>
    </row>
    <row r="76" spans="1:33">
      <c r="A76" s="142"/>
      <c r="B76" s="143"/>
      <c r="C76" s="143"/>
      <c r="D76" s="144"/>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55"/>
      <c r="AF76" s="154"/>
      <c r="AG76" s="154"/>
    </row>
    <row r="77" spans="1:33">
      <c r="A77" s="150"/>
      <c r="B77" s="151"/>
      <c r="C77" s="151"/>
      <c r="D77" s="152"/>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6"/>
      <c r="AF77" s="154"/>
      <c r="AG77" s="154"/>
    </row>
    <row r="78" spans="1:33">
      <c r="AF78" s="154"/>
      <c r="AG78" s="154"/>
    </row>
    <row r="79" spans="1:33">
      <c r="AF79" s="154"/>
      <c r="AG79" s="154"/>
    </row>
    <row r="80" spans="1:33">
      <c r="AF80" s="154"/>
      <c r="AG80" s="154"/>
    </row>
    <row r="81" spans="32:33">
      <c r="AF81" s="154"/>
      <c r="AG81" s="154"/>
    </row>
    <row r="82" spans="32:33">
      <c r="AF82" s="154"/>
      <c r="AG82" s="154"/>
    </row>
    <row r="83" spans="32:33">
      <c r="AF83" s="154"/>
      <c r="AG83" s="154"/>
    </row>
    <row r="84" spans="32:33">
      <c r="AF84" s="154"/>
      <c r="AG84" s="154"/>
    </row>
    <row r="85" spans="32:33">
      <c r="AF85" s="154"/>
      <c r="AG85" s="154"/>
    </row>
    <row r="86" spans="32:33">
      <c r="AF86" s="154"/>
      <c r="AG86" s="154"/>
    </row>
    <row r="87" spans="32:33">
      <c r="AF87" s="154"/>
      <c r="AG87" s="154"/>
    </row>
    <row r="88" spans="32:33">
      <c r="AF88" s="154"/>
      <c r="AG88" s="154"/>
    </row>
    <row r="89" spans="32:33">
      <c r="AF89" s="154"/>
      <c r="AG89" s="154"/>
    </row>
    <row r="90" spans="32:33">
      <c r="AF90" s="154"/>
      <c r="AG90" s="154"/>
    </row>
    <row r="91" spans="32:33">
      <c r="AF91" s="154"/>
      <c r="AG91" s="154"/>
    </row>
    <row r="92" spans="32:33">
      <c r="AF92" s="154"/>
      <c r="AG92" s="154"/>
    </row>
    <row r="93" spans="32:33">
      <c r="AF93" s="154"/>
      <c r="AG93" s="154"/>
    </row>
    <row r="94" spans="32:33">
      <c r="AF94" s="154"/>
      <c r="AG94" s="154"/>
    </row>
    <row r="95" spans="32:33">
      <c r="AF95" s="154"/>
      <c r="AG95" s="154"/>
    </row>
    <row r="96" spans="32:33">
      <c r="AF96" s="154"/>
      <c r="AG96" s="154"/>
    </row>
    <row r="97" spans="32:33">
      <c r="AF97" s="154"/>
      <c r="AG97" s="154"/>
    </row>
    <row r="98" spans="32:33">
      <c r="AF98" s="154"/>
      <c r="AG98" s="154"/>
    </row>
    <row r="99" spans="32:33">
      <c r="AF99" s="154"/>
      <c r="AG99" s="154"/>
    </row>
    <row r="100" spans="32:33">
      <c r="AF100" s="154"/>
      <c r="AG100" s="154"/>
    </row>
    <row r="101" spans="32:33">
      <c r="AF101" s="154"/>
      <c r="AG101" s="154"/>
    </row>
    <row r="102" spans="32:33">
      <c r="AF102" s="154"/>
      <c r="AG102" s="154"/>
    </row>
    <row r="103" spans="32:33">
      <c r="AF103" s="154"/>
      <c r="AG103" s="154"/>
    </row>
    <row r="104" spans="32:33">
      <c r="AF104" s="154"/>
      <c r="AG104" s="154"/>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AD9:AD11"/>
    <mergeCell ref="E9:G10"/>
    <mergeCell ref="F66:S66"/>
    <mergeCell ref="F67:S67"/>
    <mergeCell ref="F68:S68"/>
    <mergeCell ref="F69:S69"/>
    <mergeCell ref="A9:A11"/>
    <mergeCell ref="B9:B11"/>
    <mergeCell ref="C9:C11"/>
    <mergeCell ref="D9:D11"/>
  </mergeCells>
  <dataValidations count="2">
    <dataValidation type="textLength" operator="equal" allowBlank="1" showErrorMessage="1" errorTitle="NO. KAD PENGENALAN" error="Sila masukkan nombor kad pengenalan dengan tepat dan betul." sqref="C12:C65">
      <formula1>11</formula1>
    </dataValidation>
    <dataValidation type="whole" allowBlank="1" showErrorMessage="1" errorTitle="TAHAP PENGUASAAN" error="SILA ISIKAN TAHAP PENGUASAAN YANG BETUL!" sqref="AD12:AD65 E12:Z65">
      <formula1>1</formula1>
      <formula2>6</formula2>
    </dataValidation>
  </dataValidations>
  <pageMargins left="0.25" right="0.25" top="0.75" bottom="0.75" header="0.3" footer="0.3"/>
  <pageSetup paperSize="9" scale="52" fitToHeight="0" orientation="landscape" blackAndWhite="1"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7"/>
  <sheetViews>
    <sheetView showGridLines="0" showRowColHeaders="0" topLeftCell="A16" zoomScale="50" zoomScaleNormal="50" zoomScaleSheetLayoutView="100" workbookViewId="0">
      <selection activeCell="B56" sqref="B56"/>
    </sheetView>
  </sheetViews>
  <sheetFormatPr defaultRowHeight="16.5" zeroHeight="1"/>
  <cols>
    <col min="1" max="1" width="3.7109375" style="1" customWidth="1"/>
    <col min="2" max="3" width="8.28515625" style="53" customWidth="1"/>
    <col min="4" max="4" width="20.28515625" style="53" customWidth="1"/>
    <col min="5" max="5" width="13.7109375" style="53" customWidth="1"/>
    <col min="6" max="6" width="94.7109375" style="53" customWidth="1"/>
    <col min="7" max="7" width="4.28515625" style="55" customWidth="1"/>
    <col min="8" max="8" width="3" style="56" hidden="1" customWidth="1"/>
    <col min="9" max="9" width="9.5703125" style="1" hidden="1" customWidth="1"/>
    <col min="10" max="10" width="12.42578125" style="1" hidden="1" customWidth="1"/>
    <col min="11" max="11" width="7.7109375" style="1" hidden="1" customWidth="1"/>
    <col min="12" max="12" width="5.5703125" style="1" customWidth="1"/>
    <col min="13" max="13" width="5.85546875" style="1" customWidth="1"/>
    <col min="14" max="14" width="9.140625" style="1" bestFit="1"/>
    <col min="15" max="16384" width="9.140625" style="1"/>
  </cols>
  <sheetData>
    <row r="1" spans="1:11" s="52" customFormat="1" ht="21" customHeight="1">
      <c r="A1" s="57"/>
      <c r="B1" s="175" t="str">
        <f>'REKOD PRESTASI MURID'!$D$1</f>
        <v>SMK DATO ALI</v>
      </c>
      <c r="C1" s="175"/>
      <c r="D1" s="175"/>
      <c r="E1" s="175"/>
      <c r="F1" s="175"/>
      <c r="G1" s="57"/>
      <c r="H1" s="56"/>
    </row>
    <row r="2" spans="1:11" s="52" customFormat="1" ht="21" customHeight="1">
      <c r="A2" s="57"/>
      <c r="B2" s="175" t="str">
        <f>'REKOD PRESTASI MURID'!$D$2</f>
        <v>PASIR GUDANG,</v>
      </c>
      <c r="C2" s="175"/>
      <c r="D2" s="175"/>
      <c r="E2" s="175"/>
      <c r="F2" s="175"/>
      <c r="G2" s="57"/>
      <c r="H2" s="56"/>
    </row>
    <row r="3" spans="1:11" s="52" customFormat="1" ht="21" customHeight="1">
      <c r="A3" s="57"/>
      <c r="B3" s="175" t="str">
        <f>'REKOD PRESTASI MURID'!$D$3</f>
        <v>JOHOR</v>
      </c>
      <c r="C3" s="175"/>
      <c r="D3" s="175"/>
      <c r="E3" s="175"/>
      <c r="F3" s="175"/>
      <c r="G3" s="57"/>
      <c r="H3" s="56"/>
    </row>
    <row r="4" spans="1:11" s="52" customFormat="1" ht="21" customHeight="1">
      <c r="A4" s="58"/>
      <c r="B4" s="176">
        <f>'REKOD PRESTASI MURID'!$D$4</f>
        <v>42461</v>
      </c>
      <c r="C4" s="176"/>
      <c r="D4" s="176"/>
      <c r="E4" s="176"/>
      <c r="F4" s="176"/>
      <c r="G4" s="58"/>
      <c r="H4" s="177" t="s">
        <v>45</v>
      </c>
      <c r="I4" s="177"/>
      <c r="J4" s="177"/>
    </row>
    <row r="5" spans="1:11">
      <c r="A5" s="7"/>
      <c r="B5" s="7"/>
      <c r="C5" s="7"/>
      <c r="D5" s="7"/>
      <c r="E5" s="7"/>
      <c r="F5" s="7"/>
      <c r="G5" s="7"/>
      <c r="H5" s="59"/>
      <c r="I5" s="100"/>
      <c r="J5" s="100"/>
    </row>
    <row r="6" spans="1:11" ht="18.75">
      <c r="A6" s="7"/>
      <c r="B6" s="60" t="str">
        <f>'REKOD PRESTASI MURID'!$A$7</f>
        <v>BAHASA MELAYU</v>
      </c>
      <c r="C6" s="7"/>
      <c r="D6" s="7"/>
      <c r="E6" s="7"/>
      <c r="F6" s="7"/>
      <c r="G6" s="7"/>
      <c r="H6" s="59"/>
      <c r="I6" s="101">
        <v>3</v>
      </c>
      <c r="J6" s="100"/>
    </row>
    <row r="7" spans="1:11">
      <c r="A7" s="7"/>
      <c r="B7" s="7"/>
      <c r="C7" s="7"/>
      <c r="D7" s="7"/>
      <c r="E7" s="7"/>
      <c r="F7" s="7"/>
      <c r="G7" s="7"/>
      <c r="H7" s="61">
        <v>1</v>
      </c>
      <c r="I7" s="61" t="str">
        <f>'REKOD PRESTASI MURID'!B12</f>
        <v>MURID 1</v>
      </c>
      <c r="J7" s="61" t="str">
        <f t="shared" ref="J7:J24" si="0">IF(I7=0,"",H7&amp;"  "&amp;I7)</f>
        <v>1  MURID 1</v>
      </c>
    </row>
    <row r="8" spans="1:11">
      <c r="A8" s="7"/>
      <c r="B8" s="178" t="s">
        <v>46</v>
      </c>
      <c r="C8" s="179"/>
      <c r="D8" s="62" t="str">
        <f>VLOOKUP($I$6,H7:J69,2)</f>
        <v>MURID 3</v>
      </c>
      <c r="E8" s="63"/>
      <c r="F8" s="18"/>
      <c r="G8" s="7"/>
      <c r="H8" s="61">
        <v>2</v>
      </c>
      <c r="I8" s="61" t="str">
        <f>'REKOD PRESTASI MURID'!B13</f>
        <v>MURID 2</v>
      </c>
      <c r="J8" s="61" t="str">
        <f t="shared" si="0"/>
        <v>2  MURID 2</v>
      </c>
    </row>
    <row r="9" spans="1:11">
      <c r="A9" s="7"/>
      <c r="B9" s="181" t="s">
        <v>47</v>
      </c>
      <c r="C9" s="182"/>
      <c r="D9" s="66">
        <f>VLOOKUP($I$6,'REKOD PRESTASI MURID'!$A$12:$D$65,3)</f>
        <v>40307162523</v>
      </c>
      <c r="E9" s="67"/>
      <c r="F9" s="18"/>
      <c r="G9" s="7"/>
      <c r="H9" s="61">
        <v>3</v>
      </c>
      <c r="I9" s="61" t="str">
        <f>'REKOD PRESTASI MURID'!B14</f>
        <v>MURID 3</v>
      </c>
      <c r="J9" s="61" t="str">
        <f t="shared" si="0"/>
        <v>3  MURID 3</v>
      </c>
    </row>
    <row r="10" spans="1:11">
      <c r="A10" s="7"/>
      <c r="B10" s="181" t="s">
        <v>48</v>
      </c>
      <c r="C10" s="182"/>
      <c r="D10" s="68" t="str">
        <f>VLOOKUP($I$6,'REKOD PRESTASI MURID'!$A$12:$D$65,4)</f>
        <v>L</v>
      </c>
      <c r="E10" s="69"/>
      <c r="F10" s="18"/>
      <c r="G10" s="7"/>
      <c r="H10" s="61">
        <v>4</v>
      </c>
      <c r="I10" s="61" t="str">
        <f>'REKOD PRESTASI MURID'!B15</f>
        <v>MURID 4</v>
      </c>
      <c r="J10" s="61" t="str">
        <f t="shared" si="0"/>
        <v>4  MURID 4</v>
      </c>
    </row>
    <row r="11" spans="1:11">
      <c r="A11" s="7"/>
      <c r="B11" s="181" t="s">
        <v>49</v>
      </c>
      <c r="C11" s="182"/>
      <c r="D11" s="68" t="str">
        <f>'REKOD PRESTASI MURID'!$D$7</f>
        <v>TINGKATAN 1 JAYA</v>
      </c>
      <c r="E11" s="69"/>
      <c r="F11" s="18"/>
      <c r="G11" s="7"/>
      <c r="H11" s="61">
        <v>5</v>
      </c>
      <c r="I11" s="61" t="str">
        <f>'REKOD PRESTASI MURID'!B16</f>
        <v>MURID 5</v>
      </c>
      <c r="J11" s="61" t="str">
        <f t="shared" si="0"/>
        <v>5  MURID 5</v>
      </c>
    </row>
    <row r="12" spans="1:11">
      <c r="A12" s="7"/>
      <c r="B12" s="64" t="s">
        <v>50</v>
      </c>
      <c r="C12" s="65"/>
      <c r="D12" s="68" t="str">
        <f>'REKOD PRESTASI MURID'!$D$6</f>
        <v>EN SUDIMAN MUSA</v>
      </c>
      <c r="E12" s="69"/>
      <c r="F12" s="18"/>
      <c r="G12" s="7"/>
      <c r="H12" s="61">
        <v>6</v>
      </c>
      <c r="I12" s="61" t="str">
        <f>'REKOD PRESTASI MURID'!B17</f>
        <v>MURID 6</v>
      </c>
      <c r="J12" s="61" t="str">
        <f t="shared" si="0"/>
        <v>6  MURID 6</v>
      </c>
      <c r="K12" s="97"/>
    </row>
    <row r="13" spans="1:11">
      <c r="A13" s="7"/>
      <c r="B13" s="183" t="s">
        <v>51</v>
      </c>
      <c r="C13" s="184"/>
      <c r="D13" s="70" t="s">
        <v>52</v>
      </c>
      <c r="E13" s="71"/>
      <c r="F13" s="18"/>
      <c r="G13" s="7"/>
      <c r="H13" s="61">
        <v>7</v>
      </c>
      <c r="I13" s="61" t="str">
        <f>'REKOD PRESTASI MURID'!B18</f>
        <v>MURID 7</v>
      </c>
      <c r="J13" s="61" t="str">
        <f t="shared" si="0"/>
        <v>7  MURID 7</v>
      </c>
    </row>
    <row r="14" spans="1:11">
      <c r="A14" s="7"/>
      <c r="B14" s="18"/>
      <c r="C14" s="18"/>
      <c r="D14" s="18"/>
      <c r="E14" s="72"/>
      <c r="F14" s="18"/>
      <c r="G14" s="7"/>
      <c r="H14" s="61">
        <v>8</v>
      </c>
      <c r="I14" s="61" t="str">
        <f>'REKOD PRESTASI MURID'!B19</f>
        <v>MURID 8</v>
      </c>
      <c r="J14" s="61" t="str">
        <f t="shared" si="0"/>
        <v>8  MURID 8</v>
      </c>
    </row>
    <row r="15" spans="1:11" ht="22.5" customHeight="1">
      <c r="A15" s="7"/>
      <c r="B15" s="185" t="s">
        <v>53</v>
      </c>
      <c r="C15" s="185"/>
      <c r="D15" s="185"/>
      <c r="E15" s="188">
        <f>VLOOKUP($I$6,'REKOD PRESTASI MURID'!$A$12:$AD$65,30)</f>
        <v>3</v>
      </c>
      <c r="F15" s="18"/>
      <c r="G15" s="7"/>
      <c r="H15" s="61">
        <v>9</v>
      </c>
      <c r="I15" s="61" t="str">
        <f>'REKOD PRESTASI MURID'!B20</f>
        <v>MURID 9</v>
      </c>
      <c r="J15" s="61" t="str">
        <f t="shared" si="0"/>
        <v>9  MURID 9</v>
      </c>
    </row>
    <row r="16" spans="1:11" ht="22.5" customHeight="1">
      <c r="A16" s="7"/>
      <c r="B16" s="73" t="str">
        <f>B6</f>
        <v>BAHASA MELAYU</v>
      </c>
      <c r="C16" s="74"/>
      <c r="D16" s="74"/>
      <c r="E16" s="188"/>
      <c r="F16" s="18"/>
      <c r="G16" s="7"/>
      <c r="H16" s="61">
        <v>10</v>
      </c>
      <c r="I16" s="61" t="str">
        <f>'REKOD PRESTASI MURID'!B21</f>
        <v>MURID 10</v>
      </c>
      <c r="J16" s="61" t="str">
        <f t="shared" si="0"/>
        <v>10  MURID 10</v>
      </c>
    </row>
    <row r="17" spans="1:10" ht="67.5" customHeight="1">
      <c r="A17" s="7"/>
      <c r="B17" s="186" t="s">
        <v>54</v>
      </c>
      <c r="C17" s="186"/>
      <c r="D17" s="187"/>
      <c r="E17" s="189" t="str">
        <f>VLOOKUP(E15,'DATA PERNYATAAN TAHAP PGUASAAN '!A204:B209,2)</f>
        <v xml:space="preserve">Murid berupaya mempamerkan tahap pengetahuan bahasa dan kecekapan berbahasa yang sederhana dan berupaya mengungkapkan idea serta menguasai kemahiran berfikir yang asas tanpa bimbingan dalam kemahiran bahasa. </v>
      </c>
      <c r="F17" s="190"/>
      <c r="G17" s="7"/>
      <c r="H17" s="61">
        <v>11</v>
      </c>
      <c r="I17" s="61" t="str">
        <f>'REKOD PRESTASI MURID'!B22</f>
        <v>MURID 11</v>
      </c>
      <c r="J17" s="61" t="str">
        <f t="shared" si="0"/>
        <v>11  MURID 11</v>
      </c>
    </row>
    <row r="18" spans="1:10">
      <c r="A18" s="7"/>
      <c r="B18" s="6"/>
      <c r="C18" s="6"/>
      <c r="D18" s="6"/>
      <c r="E18" s="6"/>
      <c r="F18" s="6"/>
      <c r="G18" s="7"/>
      <c r="H18" s="61">
        <v>12</v>
      </c>
      <c r="I18" s="61" t="str">
        <f>'REKOD PRESTASI MURID'!B23</f>
        <v>MURID 12</v>
      </c>
      <c r="J18" s="61" t="str">
        <f t="shared" si="0"/>
        <v>12  MURID 12</v>
      </c>
    </row>
    <row r="19" spans="1:10" ht="81" customHeight="1">
      <c r="A19" s="7"/>
      <c r="B19" s="191" t="s">
        <v>7</v>
      </c>
      <c r="C19" s="191"/>
      <c r="D19" s="75" t="s">
        <v>55</v>
      </c>
      <c r="E19" s="76" t="s">
        <v>56</v>
      </c>
      <c r="F19" s="77" t="s">
        <v>57</v>
      </c>
      <c r="G19" s="7"/>
      <c r="H19" s="61">
        <v>13</v>
      </c>
      <c r="I19" s="61" t="str">
        <f>'REKOD PRESTASI MURID'!B24</f>
        <v>MURID 13</v>
      </c>
      <c r="J19" s="61" t="str">
        <f t="shared" si="0"/>
        <v>13  MURID 13</v>
      </c>
    </row>
    <row r="20" spans="1:10" ht="93.75" customHeight="1">
      <c r="A20" s="7"/>
      <c r="B20" s="193" t="str">
        <f>B16</f>
        <v>BAHASA MELAYU</v>
      </c>
      <c r="C20" s="194"/>
      <c r="D20" s="78" t="str">
        <f>'REKOD PRESTASI MURID'!$E$11</f>
        <v>MENDENGAR DAN BERTUTUR</v>
      </c>
      <c r="E20" s="79">
        <f>VLOOKUP($I$6,'REKOD PRESTASI MURID'!$A$12:$AD$65,5)</f>
        <v>4</v>
      </c>
      <c r="F20" s="80" t="str">
        <f>VLOOKUP(E20,'DATA PERNYATAAN TAHAP PGUASAAN '!A4:B9,2)</f>
        <v>Memberikan respons terhadap maklumat, fakta dan idea dalam pengumuman dan ucapan yang diperdengarkan dengan menggunakan sebutan yang tepat mengikut konteks serta memahami  perkataan dan rangkai kata dalam pelbagai ujaran pada tahap kukuh.</v>
      </c>
      <c r="G20" s="7"/>
      <c r="H20" s="61">
        <v>14</v>
      </c>
      <c r="I20" s="61" t="str">
        <f>'REKOD PRESTASI MURID'!B25</f>
        <v>MURID 14</v>
      </c>
      <c r="J20" s="61" t="str">
        <f t="shared" si="0"/>
        <v>14  MURID 14</v>
      </c>
    </row>
    <row r="21" spans="1:10" ht="93.75" customHeight="1">
      <c r="A21" s="7"/>
      <c r="B21" s="195"/>
      <c r="C21" s="196"/>
      <c r="D21" s="78" t="str">
        <f>'REKOD PRESTASI MURID'!$F$11</f>
        <v>MEMBACA</v>
      </c>
      <c r="E21" s="79">
        <f>VLOOKUP($I$6,'REKOD PRESTASI MURID'!$A$12:$AD$65,6)</f>
        <v>5</v>
      </c>
      <c r="F21" s="80" t="str">
        <f>VLOOKUP(E21,'DATA PERNYATAAN TAHAP PGUASAAN '!A12:B17,2)</f>
        <v>Membaca secara mekanis, intensif dan ekstensif, menyatakan makna perkataan, memproses dan memahami maklumat, memberikan respons, serta mengenal pasti idea utama dan idea keseluruhan dalam pelbagai bahan pada tahap yang tekal.</v>
      </c>
      <c r="G21" s="7"/>
      <c r="H21" s="61">
        <v>15</v>
      </c>
      <c r="I21" s="61" t="str">
        <f>'REKOD PRESTASI MURID'!B26</f>
        <v>MURID 15</v>
      </c>
      <c r="J21" s="61" t="str">
        <f t="shared" si="0"/>
        <v>15  MURID 15</v>
      </c>
    </row>
    <row r="22" spans="1:10" ht="93.75" customHeight="1">
      <c r="A22" s="7"/>
      <c r="B22" s="197"/>
      <c r="C22" s="198"/>
      <c r="D22" s="78" t="str">
        <f>'REKOD PRESTASI MURID'!$G$11</f>
        <v>MENULIS</v>
      </c>
      <c r="E22" s="79">
        <f>VLOOKUP($I$6,'REKOD PRESTASI MURID'!$A$12:$AD$65,7)</f>
        <v>3</v>
      </c>
      <c r="F22" s="80" t="str">
        <f>VLOOKUP(E22,'DATA PERNYATAAN TAHAP PGUASAAN '!A20:B25,2)</f>
        <v>Menulis untuk menyatakan makna kata dan sesuatu situasi yang dibaca, didengar dan ditonton serta melengkapkan maklumat dalam pelbagai bahan, menghasilkan pelbagai penulisan, dan  mengedit teks dengan betul, tepat dan gramatis pada tahap memuaskan.</v>
      </c>
      <c r="G22" s="7"/>
      <c r="H22" s="61">
        <v>16</v>
      </c>
      <c r="I22" s="61" t="str">
        <f>'REKOD PRESTASI MURID'!B27</f>
        <v>MURID 16</v>
      </c>
      <c r="J22" s="61" t="str">
        <f t="shared" si="0"/>
        <v>16  MURID 16</v>
      </c>
    </row>
    <row r="23" spans="1:10" ht="45" hidden="1" customHeight="1">
      <c r="A23" s="7"/>
      <c r="B23" s="81"/>
      <c r="C23" s="82"/>
      <c r="D23" s="78">
        <f>'REKOD PRESTASI MURID'!$H$11</f>
        <v>0</v>
      </c>
      <c r="E23" s="79">
        <f>VLOOKUP($I$6,'REKOD PRESTASI MURID'!$A$12:$AD$65,8)</f>
        <v>0</v>
      </c>
      <c r="F23" s="80" t="e">
        <f>VLOOKUP(E23,'DATA PERNYATAAN TAHAP PGUASAAN '!A28:B33,2)</f>
        <v>#N/A</v>
      </c>
      <c r="G23" s="7"/>
      <c r="H23" s="61">
        <v>17</v>
      </c>
      <c r="I23" s="61" t="str">
        <f>'REKOD PRESTASI MURID'!B28</f>
        <v>MURID 17</v>
      </c>
      <c r="J23" s="61" t="str">
        <f t="shared" si="0"/>
        <v>17  MURID 17</v>
      </c>
    </row>
    <row r="24" spans="1:10" ht="45" hidden="1" customHeight="1">
      <c r="A24" s="7"/>
      <c r="B24" s="81"/>
      <c r="C24" s="82"/>
      <c r="D24" s="78">
        <f>'REKOD PRESTASI MURID'!$I$11</f>
        <v>0</v>
      </c>
      <c r="E24" s="79">
        <f>VLOOKUP($I$6,'REKOD PRESTASI MURID'!$A$12:$AD$65,9)</f>
        <v>0</v>
      </c>
      <c r="F24" s="80" t="e">
        <f>VLOOKUP(E24,'DATA PERNYATAAN TAHAP PGUASAAN '!A36:B41,2)</f>
        <v>#N/A</v>
      </c>
      <c r="G24" s="7"/>
      <c r="H24" s="61">
        <v>18</v>
      </c>
      <c r="I24" s="61" t="str">
        <f>'REKOD PRESTASI MURID'!B29</f>
        <v>MURID 18</v>
      </c>
      <c r="J24" s="61" t="str">
        <f t="shared" si="0"/>
        <v>18  MURID 18</v>
      </c>
    </row>
    <row r="25" spans="1:10" ht="45" hidden="1" customHeight="1">
      <c r="A25" s="7"/>
      <c r="B25" s="81"/>
      <c r="C25" s="82"/>
      <c r="D25" s="78">
        <f>'REKOD PRESTASI MURID'!$J$11</f>
        <v>0</v>
      </c>
      <c r="E25" s="79">
        <f>VLOOKUP($I$6,'REKOD PRESTASI MURID'!$A$12:$AD$65,10)</f>
        <v>0</v>
      </c>
      <c r="F25" s="80" t="e">
        <f>VLOOKUP(E25,'DATA PERNYATAAN TAHAP PGUASAAN '!A44:B49,2)</f>
        <v>#N/A</v>
      </c>
      <c r="G25" s="7"/>
      <c r="H25" s="61">
        <v>19</v>
      </c>
      <c r="I25" s="61" t="str">
        <f>'REKOD PRESTASI MURID'!B30</f>
        <v>MURID 19</v>
      </c>
      <c r="J25" s="61" t="str">
        <f t="shared" ref="J25:J30" si="1">IF(I25=0,"",H25&amp;"  "&amp;I25)</f>
        <v>19  MURID 19</v>
      </c>
    </row>
    <row r="26" spans="1:10" ht="45" hidden="1" customHeight="1">
      <c r="A26" s="7"/>
      <c r="B26" s="81"/>
      <c r="C26" s="82"/>
      <c r="D26" s="78">
        <f>'REKOD PRESTASI MURID'!$K$11</f>
        <v>0</v>
      </c>
      <c r="E26" s="79">
        <f>VLOOKUP($I$6,'REKOD PRESTASI MURID'!$A$12:$AD$65,11)</f>
        <v>0</v>
      </c>
      <c r="F26" s="80" t="e">
        <f>VLOOKUP(E26,'DATA PERNYATAAN TAHAP PGUASAAN '!A52:B57,2)</f>
        <v>#N/A</v>
      </c>
      <c r="G26" s="7"/>
      <c r="H26" s="61">
        <v>20</v>
      </c>
      <c r="I26" s="61" t="str">
        <f>'REKOD PRESTASI MURID'!B31</f>
        <v>MURID 20</v>
      </c>
      <c r="J26" s="61" t="str">
        <f t="shared" si="1"/>
        <v>20  MURID 20</v>
      </c>
    </row>
    <row r="27" spans="1:10" ht="45" hidden="1" customHeight="1">
      <c r="A27" s="7"/>
      <c r="B27" s="81"/>
      <c r="C27" s="82"/>
      <c r="D27" s="78">
        <f>'REKOD PRESTASI MURID'!$L$11</f>
        <v>0</v>
      </c>
      <c r="E27" s="79">
        <f>VLOOKUP($I$6,'REKOD PRESTASI MURID'!$A$12:$AD$65,12)</f>
        <v>0</v>
      </c>
      <c r="F27" s="80" t="e">
        <f>VLOOKUP(E27,'DATA PERNYATAAN TAHAP PGUASAAN '!A60:B65,2)</f>
        <v>#N/A</v>
      </c>
      <c r="G27" s="7"/>
      <c r="H27" s="61">
        <v>21</v>
      </c>
      <c r="I27" s="61" t="str">
        <f>'REKOD PRESTASI MURID'!B32</f>
        <v>MURID 21</v>
      </c>
      <c r="J27" s="61" t="str">
        <f t="shared" si="1"/>
        <v>21  MURID 21</v>
      </c>
    </row>
    <row r="28" spans="1:10" ht="45" hidden="1" customHeight="1">
      <c r="A28" s="7"/>
      <c r="B28" s="81"/>
      <c r="C28" s="82"/>
      <c r="D28" s="78">
        <f>'REKOD PRESTASI MURID'!$M$11</f>
        <v>0</v>
      </c>
      <c r="E28" s="79">
        <f>VLOOKUP($I$6,'REKOD PRESTASI MURID'!$A$12:$AD$65,13)</f>
        <v>0</v>
      </c>
      <c r="F28" s="80" t="e">
        <f>VLOOKUP(E28,'DATA PERNYATAAN TAHAP PGUASAAN '!A68:B73,2)</f>
        <v>#N/A</v>
      </c>
      <c r="G28" s="7"/>
      <c r="H28" s="61">
        <v>22</v>
      </c>
      <c r="I28" s="61" t="str">
        <f>'REKOD PRESTASI MURID'!B33</f>
        <v>MURID 22</v>
      </c>
      <c r="J28" s="61" t="str">
        <f t="shared" si="1"/>
        <v>22  MURID 22</v>
      </c>
    </row>
    <row r="29" spans="1:10" ht="45" hidden="1" customHeight="1">
      <c r="A29" s="7"/>
      <c r="B29" s="81"/>
      <c r="C29" s="82"/>
      <c r="D29" s="78">
        <f>'REKOD PRESTASI MURID'!$N$11</f>
        <v>0</v>
      </c>
      <c r="E29" s="79">
        <f>VLOOKUP($I$6,'REKOD PRESTASI MURID'!$A$12:$AD$65,14)</f>
        <v>0</v>
      </c>
      <c r="F29" s="80" t="e">
        <f>VLOOKUP(E29,'DATA PERNYATAAN TAHAP PGUASAAN '!A76:B81,2)</f>
        <v>#N/A</v>
      </c>
      <c r="G29" s="7"/>
      <c r="H29" s="61">
        <v>23</v>
      </c>
      <c r="I29" s="61" t="str">
        <f>'REKOD PRESTASI MURID'!B34</f>
        <v>MURID 23</v>
      </c>
      <c r="J29" s="61" t="str">
        <f t="shared" si="1"/>
        <v>23  MURID 23</v>
      </c>
    </row>
    <row r="30" spans="1:10" ht="45" hidden="1" customHeight="1">
      <c r="A30" s="7"/>
      <c r="B30" s="81"/>
      <c r="C30" s="82"/>
      <c r="D30" s="78">
        <f>'REKOD PRESTASI MURID'!$O$11</f>
        <v>0</v>
      </c>
      <c r="E30" s="79">
        <f>VLOOKUP($I$6,'REKOD PRESTASI MURID'!$A$12:$AD$65,15)</f>
        <v>0</v>
      </c>
      <c r="F30" s="80" t="e">
        <f>VLOOKUP(E30,'DATA PERNYATAAN TAHAP PGUASAAN '!A84:B89,2)</f>
        <v>#N/A</v>
      </c>
      <c r="G30" s="7"/>
      <c r="H30" s="61">
        <v>24</v>
      </c>
      <c r="I30" s="61" t="str">
        <f>'REKOD PRESTASI MURID'!B35</f>
        <v>MURID 24</v>
      </c>
      <c r="J30" s="61" t="str">
        <f t="shared" si="1"/>
        <v>24  MURID 24</v>
      </c>
    </row>
    <row r="31" spans="1:10" ht="45" hidden="1" customHeight="1">
      <c r="A31" s="7"/>
      <c r="B31" s="81"/>
      <c r="C31" s="82"/>
      <c r="D31" s="78">
        <f>'REKOD PRESTASI MURID'!$P$11</f>
        <v>0</v>
      </c>
      <c r="E31" s="79">
        <f>VLOOKUP($I$6,'REKOD PRESTASI MURID'!$A$12:$AD$65,16)</f>
        <v>0</v>
      </c>
      <c r="F31" s="80" t="e">
        <f>VLOOKUP(E31,'DATA PERNYATAAN TAHAP PGUASAAN '!A92:B97,2)</f>
        <v>#N/A</v>
      </c>
      <c r="G31" s="7"/>
      <c r="H31" s="61">
        <v>25</v>
      </c>
      <c r="I31" s="61">
        <f>'REKOD PRESTASI MURID'!B36</f>
        <v>0</v>
      </c>
      <c r="J31" s="61" t="str">
        <f t="shared" ref="J31:J63" si="2">IF(I31=0,"",H31&amp;"  "&amp;I31)</f>
        <v/>
      </c>
    </row>
    <row r="32" spans="1:10" ht="45" hidden="1" customHeight="1">
      <c r="A32" s="7"/>
      <c r="B32" s="81"/>
      <c r="C32" s="82"/>
      <c r="D32" s="78">
        <f>'REKOD PRESTASI MURID'!Q$11</f>
        <v>0</v>
      </c>
      <c r="E32" s="79">
        <f>VLOOKUP($I$6,'REKOD PRESTASI MURID'!$A$12:$AD$65,17)</f>
        <v>0</v>
      </c>
      <c r="F32" s="80" t="e">
        <f>VLOOKUP(E32,'DATA PERNYATAAN TAHAP PGUASAAN '!A100:B105,2)</f>
        <v>#N/A</v>
      </c>
      <c r="G32" s="7"/>
      <c r="H32" s="61">
        <v>26</v>
      </c>
      <c r="I32" s="61">
        <f>'REKOD PRESTASI MURID'!B37</f>
        <v>0</v>
      </c>
      <c r="J32" s="61" t="str">
        <f t="shared" si="2"/>
        <v/>
      </c>
    </row>
    <row r="33" spans="1:10" ht="45" hidden="1" customHeight="1">
      <c r="A33" s="7"/>
      <c r="B33" s="81"/>
      <c r="C33" s="82"/>
      <c r="D33" s="78">
        <f>'REKOD PRESTASI MURID'!$R$11</f>
        <v>0</v>
      </c>
      <c r="E33" s="79">
        <f>VLOOKUP($I$6,'REKOD PRESTASI MURID'!$A$12:$AD$65,18)</f>
        <v>0</v>
      </c>
      <c r="F33" s="80" t="e">
        <f>VLOOKUP(E33,'DATA PERNYATAAN TAHAP PGUASAAN '!A108:B113,2)</f>
        <v>#N/A</v>
      </c>
      <c r="G33" s="7"/>
      <c r="H33" s="61">
        <v>27</v>
      </c>
      <c r="I33" s="61">
        <f>'REKOD PRESTASI MURID'!B38</f>
        <v>0</v>
      </c>
      <c r="J33" s="61" t="str">
        <f t="shared" si="2"/>
        <v/>
      </c>
    </row>
    <row r="34" spans="1:10" ht="45" hidden="1" customHeight="1">
      <c r="A34" s="7"/>
      <c r="B34" s="81"/>
      <c r="C34" s="82"/>
      <c r="D34" s="78">
        <f>'REKOD PRESTASI MURID'!$S$11</f>
        <v>0</v>
      </c>
      <c r="E34" s="79">
        <f>VLOOKUP($I$6,'REKOD PRESTASI MURID'!$A$12:$AD$65,19)</f>
        <v>0</v>
      </c>
      <c r="F34" s="80" t="e">
        <f>VLOOKUP(E34,'DATA PERNYATAAN TAHAP PGUASAAN '!A116:B121,2)</f>
        <v>#N/A</v>
      </c>
      <c r="G34" s="7"/>
      <c r="H34" s="61">
        <v>28</v>
      </c>
      <c r="I34" s="61">
        <f>'REKOD PRESTASI MURID'!B39</f>
        <v>0</v>
      </c>
      <c r="J34" s="61" t="str">
        <f t="shared" si="2"/>
        <v/>
      </c>
    </row>
    <row r="35" spans="1:10" ht="45" hidden="1" customHeight="1">
      <c r="A35" s="7"/>
      <c r="B35" s="81"/>
      <c r="C35" s="82"/>
      <c r="D35" s="78">
        <f>'REKOD PRESTASI MURID'!$T$11</f>
        <v>0</v>
      </c>
      <c r="E35" s="79">
        <f>VLOOKUP($I$6,'REKOD PRESTASI MURID'!$A$12:$AD$65,20)</f>
        <v>0</v>
      </c>
      <c r="F35" s="80" t="e">
        <f>VLOOKUP(E35,'DATA PERNYATAAN TAHAP PGUASAAN '!A124:B129,2)</f>
        <v>#N/A</v>
      </c>
      <c r="G35" s="7"/>
      <c r="H35" s="61">
        <v>29</v>
      </c>
      <c r="I35" s="61">
        <f>'REKOD PRESTASI MURID'!B40</f>
        <v>0</v>
      </c>
      <c r="J35" s="61" t="str">
        <f t="shared" si="2"/>
        <v/>
      </c>
    </row>
    <row r="36" spans="1:10" ht="45" hidden="1" customHeight="1">
      <c r="A36" s="7"/>
      <c r="B36" s="81"/>
      <c r="C36" s="82"/>
      <c r="D36" s="78">
        <f>'REKOD PRESTASI MURID'!$U$11</f>
        <v>0</v>
      </c>
      <c r="E36" s="79">
        <f>VLOOKUP($I$6,'REKOD PRESTASI MURID'!$A$12:$AD$65,21)</f>
        <v>0</v>
      </c>
      <c r="F36" s="80" t="e">
        <f>VLOOKUP(E36,'DATA PERNYATAAN TAHAP PGUASAAN '!A132:B137,2)</f>
        <v>#N/A</v>
      </c>
      <c r="G36" s="7"/>
      <c r="H36" s="61">
        <v>30</v>
      </c>
      <c r="I36" s="61">
        <f>'REKOD PRESTASI MURID'!B41</f>
        <v>0</v>
      </c>
      <c r="J36" s="61" t="str">
        <f t="shared" si="2"/>
        <v/>
      </c>
    </row>
    <row r="37" spans="1:10" ht="45" hidden="1" customHeight="1">
      <c r="A37" s="7"/>
      <c r="B37" s="81"/>
      <c r="C37" s="82"/>
      <c r="D37" s="78">
        <f>'REKOD PRESTASI MURID'!$V$11</f>
        <v>0</v>
      </c>
      <c r="E37" s="79">
        <f>VLOOKUP($I$6,'REKOD PRESTASI MURID'!$A$12:$AD$65,22)</f>
        <v>0</v>
      </c>
      <c r="F37" s="80" t="e">
        <f>VLOOKUP(E37,'DATA PERNYATAAN TAHAP PGUASAAN '!A140:B145,2)</f>
        <v>#N/A</v>
      </c>
      <c r="G37" s="7"/>
      <c r="H37" s="61">
        <v>31</v>
      </c>
      <c r="I37" s="61">
        <f>'REKOD PRESTASI MURID'!B42</f>
        <v>0</v>
      </c>
      <c r="J37" s="61" t="str">
        <f t="shared" si="2"/>
        <v/>
      </c>
    </row>
    <row r="38" spans="1:10" ht="45" hidden="1" customHeight="1">
      <c r="A38" s="7"/>
      <c r="B38" s="81"/>
      <c r="C38" s="82"/>
      <c r="D38" s="78">
        <f>'REKOD PRESTASI MURID'!$W$11</f>
        <v>0</v>
      </c>
      <c r="E38" s="79">
        <f>VLOOKUP($I$6,'REKOD PRESTASI MURID'!$A$12:$AD$65,23)</f>
        <v>0</v>
      </c>
      <c r="F38" s="80" t="e">
        <f>VLOOKUP(E38,'DATA PERNYATAAN TAHAP PGUASAAN '!A148:B153,2)</f>
        <v>#N/A</v>
      </c>
      <c r="G38" s="7"/>
      <c r="H38" s="61">
        <v>32</v>
      </c>
      <c r="I38" s="61">
        <f>'REKOD PRESTASI MURID'!B43</f>
        <v>0</v>
      </c>
      <c r="J38" s="61" t="str">
        <f t="shared" si="2"/>
        <v/>
      </c>
    </row>
    <row r="39" spans="1:10" ht="45" hidden="1" customHeight="1">
      <c r="A39" s="7"/>
      <c r="B39" s="81"/>
      <c r="C39" s="82"/>
      <c r="D39" s="78">
        <f>'REKOD PRESTASI MURID'!$X$11</f>
        <v>0</v>
      </c>
      <c r="E39" s="79">
        <f>VLOOKUP($I$6,'REKOD PRESTASI MURID'!$A$12:$AD$65,24)</f>
        <v>0</v>
      </c>
      <c r="F39" s="80" t="e">
        <f>VLOOKUP(E39,'DATA PERNYATAAN TAHAP PGUASAAN '!A156:B161,2)</f>
        <v>#N/A</v>
      </c>
      <c r="G39" s="7"/>
      <c r="H39" s="61">
        <v>33</v>
      </c>
      <c r="I39" s="61">
        <f>'REKOD PRESTASI MURID'!B44</f>
        <v>0</v>
      </c>
      <c r="J39" s="61" t="str">
        <f t="shared" si="2"/>
        <v/>
      </c>
    </row>
    <row r="40" spans="1:10" ht="45" hidden="1" customHeight="1">
      <c r="A40" s="7"/>
      <c r="B40" s="81"/>
      <c r="C40" s="82"/>
      <c r="D40" s="78">
        <f>'REKOD PRESTASI MURID'!$Y$11</f>
        <v>0</v>
      </c>
      <c r="E40" s="79">
        <f>VLOOKUP($I$6,'REKOD PRESTASI MURID'!$A$12:$AD$65,25)</f>
        <v>0</v>
      </c>
      <c r="F40" s="80" t="e">
        <f>VLOOKUP(E40,'DATA PERNYATAAN TAHAP PGUASAAN '!A164:B169,2)</f>
        <v>#N/A</v>
      </c>
      <c r="G40" s="7"/>
      <c r="H40" s="61">
        <v>34</v>
      </c>
      <c r="I40" s="61">
        <f>'REKOD PRESTASI MURID'!B45</f>
        <v>0</v>
      </c>
      <c r="J40" s="61" t="str">
        <f t="shared" si="2"/>
        <v/>
      </c>
    </row>
    <row r="41" spans="1:10" ht="45" hidden="1" customHeight="1">
      <c r="A41" s="7"/>
      <c r="B41" s="81"/>
      <c r="C41" s="82"/>
      <c r="D41" s="78">
        <f>'REKOD PRESTASI MURID'!$Z$11</f>
        <v>0</v>
      </c>
      <c r="E41" s="79">
        <f>VLOOKUP($I$6,'REKOD PRESTASI MURID'!$A$12:$AD$65,26)</f>
        <v>0</v>
      </c>
      <c r="F41" s="80" t="e">
        <f>VLOOKUP(E41,'DATA PERNYATAAN TAHAP PGUASAAN '!A172:B177,2)</f>
        <v>#N/A</v>
      </c>
      <c r="G41" s="7"/>
      <c r="H41" s="61">
        <v>35</v>
      </c>
      <c r="I41" s="61">
        <f>'REKOD PRESTASI MURID'!B46</f>
        <v>0</v>
      </c>
      <c r="J41" s="61" t="str">
        <f t="shared" si="2"/>
        <v/>
      </c>
    </row>
    <row r="42" spans="1:10" ht="45" hidden="1" customHeight="1">
      <c r="A42" s="7"/>
      <c r="B42" s="81"/>
      <c r="C42" s="82"/>
      <c r="D42" s="78">
        <f>'REKOD PRESTASI MURID'!$AA$11</f>
        <v>0</v>
      </c>
      <c r="E42" s="79">
        <f>VLOOKUP($I$6,'REKOD PRESTASI MURID'!$A$12:$AD$65,27)</f>
        <v>0</v>
      </c>
      <c r="F42" s="80" t="e">
        <f>VLOOKUP(E42,'DATA PERNYATAAN TAHAP PGUASAAN '!A180:B185,2)</f>
        <v>#N/A</v>
      </c>
      <c r="G42" s="7"/>
      <c r="H42" s="61">
        <v>36</v>
      </c>
      <c r="I42" s="61">
        <f>'REKOD PRESTASI MURID'!B47</f>
        <v>0</v>
      </c>
      <c r="J42" s="61" t="str">
        <f t="shared" si="2"/>
        <v/>
      </c>
    </row>
    <row r="43" spans="1:10" ht="45" hidden="1" customHeight="1">
      <c r="A43" s="7"/>
      <c r="B43" s="81"/>
      <c r="C43" s="82"/>
      <c r="D43" s="78">
        <f>'REKOD PRESTASI MURID'!$AB$11</f>
        <v>0</v>
      </c>
      <c r="E43" s="79">
        <f>VLOOKUP($I$6,'REKOD PRESTASI MURID'!$A$12:$AD$65,28)</f>
        <v>0</v>
      </c>
      <c r="F43" s="80" t="e">
        <f>VLOOKUP(E43,'DATA PERNYATAAN TAHAP PGUASAAN '!A188:B193,2)</f>
        <v>#N/A</v>
      </c>
      <c r="G43" s="7"/>
      <c r="H43" s="61">
        <v>37</v>
      </c>
      <c r="I43" s="61">
        <f>'REKOD PRESTASI MURID'!B48</f>
        <v>0</v>
      </c>
      <c r="J43" s="61" t="str">
        <f t="shared" si="2"/>
        <v/>
      </c>
    </row>
    <row r="44" spans="1:10" ht="45" hidden="1" customHeight="1">
      <c r="A44" s="7"/>
      <c r="B44" s="83"/>
      <c r="C44" s="84"/>
      <c r="D44" s="78">
        <f>'REKOD PRESTASI MURID'!$AC$11</f>
        <v>0</v>
      </c>
      <c r="E44" s="79">
        <f>VLOOKUP($I$6,'REKOD PRESTASI MURID'!$A$12:$AD$65,29)</f>
        <v>0</v>
      </c>
      <c r="F44" s="80" t="e">
        <f>VLOOKUP(E44,'DATA PERNYATAAN TAHAP PGUASAAN '!A196:B201,2)</f>
        <v>#N/A</v>
      </c>
      <c r="G44" s="7"/>
      <c r="H44" s="61">
        <v>38</v>
      </c>
      <c r="I44" s="61">
        <f>'REKOD PRESTASI MURID'!B49</f>
        <v>0</v>
      </c>
      <c r="J44" s="61" t="str">
        <f t="shared" si="2"/>
        <v/>
      </c>
    </row>
    <row r="45" spans="1:10" s="53" customFormat="1" ht="18">
      <c r="A45" s="7"/>
      <c r="B45" s="85"/>
      <c r="C45" s="85"/>
      <c r="D45" s="86"/>
      <c r="E45" s="87"/>
      <c r="F45" s="88"/>
      <c r="G45" s="7"/>
      <c r="H45" s="61">
        <v>39</v>
      </c>
      <c r="I45" s="61">
        <f>'REKOD PRESTASI MURID'!B50</f>
        <v>0</v>
      </c>
      <c r="J45" s="61" t="str">
        <f t="shared" si="2"/>
        <v/>
      </c>
    </row>
    <row r="46" spans="1:10" s="53" customFormat="1" ht="21.75" customHeight="1">
      <c r="A46" s="89"/>
      <c r="B46" s="90"/>
      <c r="C46" s="90"/>
      <c r="D46" s="91"/>
      <c r="E46" s="92"/>
      <c r="F46" s="93"/>
      <c r="G46" s="89"/>
      <c r="H46" s="61">
        <v>40</v>
      </c>
      <c r="I46" s="61">
        <f>'REKOD PRESTASI MURID'!B51</f>
        <v>0</v>
      </c>
      <c r="J46" s="61" t="str">
        <f t="shared" si="2"/>
        <v/>
      </c>
    </row>
    <row r="47" spans="1:10" s="53" customFormat="1" ht="21.75" customHeight="1">
      <c r="A47" s="89"/>
      <c r="B47" s="90"/>
      <c r="C47" s="90"/>
      <c r="D47" s="94" t="s">
        <v>58</v>
      </c>
      <c r="E47" s="192"/>
      <c r="F47" s="192"/>
      <c r="G47" s="89"/>
      <c r="H47" s="61">
        <v>41</v>
      </c>
      <c r="I47" s="61">
        <f>'REKOD PRESTASI MURID'!B52</f>
        <v>0</v>
      </c>
      <c r="J47" s="61" t="str">
        <f t="shared" si="2"/>
        <v/>
      </c>
    </row>
    <row r="48" spans="1:10" s="54" customFormat="1" ht="22.5" customHeight="1">
      <c r="A48" s="89"/>
      <c r="B48" s="95"/>
      <c r="C48" s="95"/>
      <c r="E48" s="180"/>
      <c r="F48" s="180"/>
      <c r="G48" s="89"/>
      <c r="H48" s="61">
        <v>42</v>
      </c>
      <c r="I48" s="61">
        <f>'REKOD PRESTASI MURID'!B53</f>
        <v>0</v>
      </c>
      <c r="J48" s="61" t="str">
        <f t="shared" si="2"/>
        <v/>
      </c>
    </row>
    <row r="49" spans="1:10" s="54" customFormat="1" ht="21" customHeight="1">
      <c r="A49" s="89"/>
      <c r="B49" s="95"/>
      <c r="C49" s="95"/>
      <c r="D49" s="94"/>
      <c r="E49" s="180"/>
      <c r="F49" s="180"/>
      <c r="G49" s="89"/>
      <c r="H49" s="61">
        <v>43</v>
      </c>
      <c r="I49" s="61">
        <f>'REKOD PRESTASI MURID'!B54</f>
        <v>0</v>
      </c>
      <c r="J49" s="61" t="str">
        <f t="shared" si="2"/>
        <v/>
      </c>
    </row>
    <row r="50" spans="1:10" s="54" customFormat="1">
      <c r="A50" s="89"/>
      <c r="B50" s="89"/>
      <c r="C50" s="89"/>
      <c r="D50" s="89"/>
      <c r="E50" s="89"/>
      <c r="F50" s="89"/>
      <c r="G50" s="89"/>
      <c r="H50" s="61">
        <v>44</v>
      </c>
      <c r="I50" s="61">
        <f>'REKOD PRESTASI MURID'!B55</f>
        <v>0</v>
      </c>
      <c r="J50" s="61" t="str">
        <f t="shared" si="2"/>
        <v/>
      </c>
    </row>
    <row r="51" spans="1:10">
      <c r="H51" s="61">
        <v>45</v>
      </c>
      <c r="I51" s="61">
        <f>'REKOD PRESTASI MURID'!B56</f>
        <v>0</v>
      </c>
      <c r="J51" s="61" t="str">
        <f t="shared" si="2"/>
        <v/>
      </c>
    </row>
    <row r="52" spans="1:10">
      <c r="H52" s="61">
        <v>46</v>
      </c>
      <c r="I52" s="61">
        <f>'REKOD PRESTASI MURID'!B57</f>
        <v>0</v>
      </c>
      <c r="J52" s="61" t="str">
        <f t="shared" si="2"/>
        <v/>
      </c>
    </row>
    <row r="53" spans="1:10">
      <c r="H53" s="61">
        <v>47</v>
      </c>
      <c r="I53" s="61">
        <f>'REKOD PRESTASI MURID'!B58</f>
        <v>0</v>
      </c>
      <c r="J53" s="61" t="str">
        <f t="shared" si="2"/>
        <v/>
      </c>
    </row>
    <row r="54" spans="1:10">
      <c r="H54" s="61">
        <v>48</v>
      </c>
      <c r="I54" s="61">
        <f>'REKOD PRESTASI MURID'!B59</f>
        <v>0</v>
      </c>
      <c r="J54" s="61" t="str">
        <f t="shared" si="2"/>
        <v/>
      </c>
    </row>
    <row r="55" spans="1:10">
      <c r="B55" s="53" t="s">
        <v>59</v>
      </c>
      <c r="F55" s="96" t="s">
        <v>59</v>
      </c>
      <c r="H55" s="61">
        <v>49</v>
      </c>
      <c r="I55" s="61">
        <f>'REKOD PRESTASI MURID'!B60</f>
        <v>0</v>
      </c>
      <c r="J55" s="61" t="str">
        <f t="shared" si="2"/>
        <v/>
      </c>
    </row>
    <row r="56" spans="1:10">
      <c r="B56" s="97" t="str">
        <f>'REKOD PRESTASI MURID'!$D$6</f>
        <v>EN SUDIMAN MUSA</v>
      </c>
      <c r="C56" s="97"/>
      <c r="D56" s="97"/>
      <c r="E56" s="97"/>
      <c r="F56" s="98" t="str">
        <f>'REKOD PRESTASI MURID'!$B$70</f>
        <v>PN. ROZITA BT AHMAD</v>
      </c>
      <c r="H56" s="61">
        <v>50</v>
      </c>
      <c r="I56" s="61">
        <f>'REKOD PRESTASI MURID'!B61</f>
        <v>0</v>
      </c>
      <c r="J56" s="61" t="str">
        <f t="shared" si="2"/>
        <v/>
      </c>
    </row>
    <row r="57" spans="1:10">
      <c r="B57" s="53" t="s">
        <v>60</v>
      </c>
      <c r="F57" s="96" t="str">
        <f>'REKOD PRESTASI MURID'!$B$71</f>
        <v>PENGETUA</v>
      </c>
      <c r="H57" s="61">
        <v>51</v>
      </c>
      <c r="I57" s="61">
        <f>'REKOD PRESTASI MURID'!B62</f>
        <v>0</v>
      </c>
      <c r="J57" s="61" t="str">
        <f t="shared" si="2"/>
        <v/>
      </c>
    </row>
    <row r="58" spans="1:10">
      <c r="B58" s="53" t="str">
        <f>'REKOD PRESTASI MURID'!$B$72</f>
        <v>SMK DATO ALI</v>
      </c>
      <c r="F58" s="96" t="str">
        <f>'REKOD PRESTASI MURID'!$B$72</f>
        <v>SMK DATO ALI</v>
      </c>
      <c r="H58" s="61">
        <v>52</v>
      </c>
      <c r="I58" s="61">
        <f>'REKOD PRESTASI MURID'!B63</f>
        <v>0</v>
      </c>
      <c r="J58" s="61" t="str">
        <f t="shared" si="2"/>
        <v/>
      </c>
    </row>
    <row r="59" spans="1:10">
      <c r="B59" s="96"/>
      <c r="C59" s="96"/>
      <c r="D59" s="96"/>
      <c r="E59" s="96"/>
      <c r="H59" s="61">
        <v>53</v>
      </c>
      <c r="I59" s="61">
        <f>'REKOD PRESTASI MURID'!B64</f>
        <v>0</v>
      </c>
      <c r="J59" s="61" t="str">
        <f t="shared" si="2"/>
        <v/>
      </c>
    </row>
    <row r="60" spans="1:10">
      <c r="H60" s="61">
        <v>54</v>
      </c>
      <c r="I60" s="61">
        <f>'REKOD PRESTASI MURID'!B65</f>
        <v>0</v>
      </c>
      <c r="J60" s="61" t="str">
        <f t="shared" si="2"/>
        <v/>
      </c>
    </row>
    <row r="61" spans="1:10" s="53" customFormat="1">
      <c r="G61" s="99"/>
      <c r="H61" s="61">
        <v>55</v>
      </c>
      <c r="I61" s="61">
        <f>'REKOD PRESTASI MURID'!B66</f>
        <v>0</v>
      </c>
      <c r="J61" s="61" t="str">
        <f t="shared" si="2"/>
        <v/>
      </c>
    </row>
    <row r="62" spans="1:10" s="53" customFormat="1">
      <c r="G62" s="99"/>
      <c r="H62" s="61">
        <v>56</v>
      </c>
      <c r="I62" s="61">
        <f>'REKOD PRESTASI MURID'!B67</f>
        <v>0</v>
      </c>
      <c r="J62" s="61" t="str">
        <f t="shared" si="2"/>
        <v/>
      </c>
    </row>
    <row r="63" spans="1:10" s="53" customFormat="1">
      <c r="G63" s="99"/>
      <c r="H63" s="61">
        <v>57</v>
      </c>
      <c r="I63" s="61">
        <f>'REKOD PRESTASI MURID'!B68</f>
        <v>0</v>
      </c>
      <c r="J63" s="61" t="str">
        <f t="shared" si="2"/>
        <v/>
      </c>
    </row>
    <row r="64" spans="1:10" s="53" customFormat="1">
      <c r="G64" s="99"/>
      <c r="H64" s="61">
        <v>58</v>
      </c>
      <c r="I64" s="61"/>
      <c r="J64" s="61"/>
    </row>
    <row r="65" spans="4:10" s="53" customFormat="1">
      <c r="G65" s="99"/>
      <c r="H65" s="61">
        <v>59</v>
      </c>
      <c r="I65" s="61"/>
      <c r="J65" s="61"/>
    </row>
    <row r="66" spans="4:10" s="53" customFormat="1">
      <c r="D66" s="97"/>
      <c r="E66" s="97"/>
      <c r="G66" s="99"/>
      <c r="H66" s="61">
        <v>60</v>
      </c>
      <c r="I66" s="61"/>
      <c r="J66" s="61"/>
    </row>
    <row r="67" spans="4:10" s="53" customFormat="1">
      <c r="G67" s="99"/>
      <c r="H67" s="61">
        <v>61</v>
      </c>
      <c r="I67" s="61"/>
      <c r="J67" s="61"/>
    </row>
    <row r="68" spans="4:10" s="53" customFormat="1">
      <c r="G68" s="99"/>
      <c r="H68" s="61">
        <v>62</v>
      </c>
      <c r="I68" s="61"/>
      <c r="J68" s="61"/>
    </row>
    <row r="69" spans="4:10" s="53" customFormat="1">
      <c r="G69" s="99"/>
      <c r="H69" s="61">
        <v>63</v>
      </c>
      <c r="I69" s="61"/>
      <c r="J69" s="61"/>
    </row>
    <row r="70" spans="4:10" s="53" customFormat="1">
      <c r="G70" s="99"/>
      <c r="H70" s="61">
        <v>64</v>
      </c>
      <c r="I70" s="61"/>
      <c r="J70" s="61"/>
    </row>
    <row r="71" spans="4:10" s="53" customFormat="1">
      <c r="G71" s="99"/>
      <c r="H71" s="61">
        <v>65</v>
      </c>
      <c r="I71" s="61"/>
      <c r="J71" s="61"/>
    </row>
    <row r="72" spans="4:10" s="53" customFormat="1">
      <c r="G72" s="99"/>
      <c r="H72" s="61">
        <v>66</v>
      </c>
      <c r="I72" s="61"/>
      <c r="J72" s="61"/>
    </row>
    <row r="73" spans="4:10">
      <c r="H73" s="61">
        <v>67</v>
      </c>
      <c r="I73" s="61"/>
      <c r="J73" s="61"/>
    </row>
    <row r="74" spans="4:10">
      <c r="H74" s="61">
        <v>68</v>
      </c>
      <c r="I74" s="61"/>
      <c r="J74" s="61"/>
    </row>
    <row r="75" spans="4:10">
      <c r="H75" s="61">
        <v>69</v>
      </c>
      <c r="I75" s="61"/>
      <c r="J75" s="61"/>
    </row>
    <row r="76" spans="4:10">
      <c r="H76" s="102"/>
      <c r="I76" s="103"/>
      <c r="J76" s="53"/>
    </row>
    <row r="77" spans="4:10">
      <c r="H77" s="102"/>
      <c r="I77" s="103"/>
      <c r="J77" s="53"/>
    </row>
    <row r="78" spans="4:10">
      <c r="H78" s="102"/>
      <c r="I78" s="103"/>
      <c r="J78" s="53"/>
    </row>
    <row r="79" spans="4:10">
      <c r="H79" s="102"/>
      <c r="I79" s="103"/>
      <c r="J79" s="53"/>
    </row>
    <row r="80" spans="4:10">
      <c r="H80" s="102"/>
      <c r="I80" s="103"/>
      <c r="J80" s="53"/>
    </row>
    <row r="81" spans="8:10">
      <c r="H81" s="102"/>
      <c r="I81" s="103"/>
      <c r="J81" s="53"/>
    </row>
    <row r="82" spans="8:10">
      <c r="H82" s="102"/>
      <c r="I82" s="103"/>
      <c r="J82" s="53"/>
    </row>
    <row r="83" spans="8:10">
      <c r="H83" s="102"/>
      <c r="I83" s="103"/>
      <c r="J83" s="53"/>
    </row>
    <row r="84" spans="8:10">
      <c r="H84" s="102"/>
      <c r="I84" s="103"/>
      <c r="J84" s="53"/>
    </row>
    <row r="85" spans="8:10">
      <c r="H85" s="102"/>
      <c r="I85" s="103"/>
      <c r="J85" s="53"/>
    </row>
    <row r="86" spans="8:10">
      <c r="H86" s="102"/>
      <c r="I86" s="53"/>
      <c r="J86" s="53"/>
    </row>
    <row r="87" spans="8:10">
      <c r="H87" s="102"/>
      <c r="I87" s="53"/>
      <c r="J87" s="53"/>
    </row>
  </sheetData>
  <sheetProtection algorithmName="SHA-512" hashValue="RHmoOqI/kA0pesL/060lpOEap5so/MnbaMRyjowUoOGeuIqaXCJN1wQNzHDkhbCzBBjBv9NwqlCYxgqKBLru2A==" saltValue="F24po4chVl54lJ4chHiTZg==" spinCount="100000" sheet="1" objects="1" scenarios="1"/>
  <mergeCells count="19">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B1:F1"/>
    <mergeCell ref="B2:F2"/>
    <mergeCell ref="B3:F3"/>
    <mergeCell ref="B4:F4"/>
    <mergeCell ref="H4:J4"/>
  </mergeCells>
  <printOptions horizontalCentered="1"/>
  <pageMargins left="0.2361111111111111" right="0.2361111111111111" top="0.74791666666666667" bottom="0.74791666666666667" header="0.31458333333333333" footer="0.31458333333333333"/>
  <pageSetup paperSize="9" scale="64"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2809875</xdr:colOff>
                    <xdr:row>7</xdr:row>
                    <xdr:rowOff>28575</xdr:rowOff>
                  </from>
                  <to>
                    <xdr:col>5</xdr:col>
                    <xdr:colOff>5753100</xdr:colOff>
                    <xdr:row>8</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2"/>
  <sheetViews>
    <sheetView showGridLines="0" showRowColHeaders="0" zoomScale="85" zoomScaleSheetLayoutView="100" workbookViewId="0">
      <selection activeCell="B219" sqref="B219"/>
    </sheetView>
  </sheetViews>
  <sheetFormatPr defaultRowHeight="14.25" zeroHeight="1"/>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c r="A1" s="38" t="s">
        <v>61</v>
      </c>
      <c r="B1" s="39"/>
    </row>
    <row r="2" spans="1:9">
      <c r="A2" s="40"/>
      <c r="B2" s="41"/>
    </row>
    <row r="3" spans="1:9" ht="30">
      <c r="A3" s="42" t="s">
        <v>56</v>
      </c>
      <c r="B3" s="43" t="s">
        <v>88</v>
      </c>
    </row>
    <row r="4" spans="1:9" ht="53.25" customHeight="1">
      <c r="A4" s="44">
        <v>1</v>
      </c>
      <c r="B4" s="45" t="s">
        <v>89</v>
      </c>
    </row>
    <row r="5" spans="1:9" ht="53.25" customHeight="1">
      <c r="A5" s="44">
        <v>2</v>
      </c>
      <c r="B5" s="45" t="s">
        <v>90</v>
      </c>
    </row>
    <row r="6" spans="1:9" ht="53.25" customHeight="1">
      <c r="A6" s="44">
        <v>3</v>
      </c>
      <c r="B6" s="45" t="s">
        <v>91</v>
      </c>
    </row>
    <row r="7" spans="1:9" ht="53.25" customHeight="1">
      <c r="A7" s="44">
        <v>4</v>
      </c>
      <c r="B7" s="45" t="s">
        <v>92</v>
      </c>
    </row>
    <row r="8" spans="1:9" ht="53.25" customHeight="1">
      <c r="A8" s="44">
        <v>5</v>
      </c>
      <c r="B8" s="45" t="s">
        <v>93</v>
      </c>
    </row>
    <row r="9" spans="1:9" ht="53.25" customHeight="1">
      <c r="A9" s="44">
        <v>6</v>
      </c>
      <c r="B9" s="45" t="s">
        <v>94</v>
      </c>
    </row>
    <row r="10" spans="1:9">
      <c r="A10" s="40"/>
      <c r="B10" s="41"/>
    </row>
    <row r="11" spans="1:9" ht="30">
      <c r="A11" s="46" t="s">
        <v>56</v>
      </c>
      <c r="B11" s="43" t="s">
        <v>95</v>
      </c>
    </row>
    <row r="12" spans="1:9" ht="54" customHeight="1">
      <c r="A12" s="44">
        <v>1</v>
      </c>
      <c r="B12" s="45" t="s">
        <v>96</v>
      </c>
    </row>
    <row r="13" spans="1:9" ht="54" customHeight="1">
      <c r="A13" s="44">
        <v>2</v>
      </c>
      <c r="B13" s="45" t="s">
        <v>97</v>
      </c>
    </row>
    <row r="14" spans="1:9" ht="54" customHeight="1">
      <c r="A14" s="44">
        <v>3</v>
      </c>
      <c r="B14" s="45" t="s">
        <v>98</v>
      </c>
    </row>
    <row r="15" spans="1:9" ht="54" customHeight="1">
      <c r="A15" s="44">
        <v>4</v>
      </c>
      <c r="B15" s="45" t="s">
        <v>99</v>
      </c>
      <c r="I15" s="47"/>
    </row>
    <row r="16" spans="1:9" ht="54" customHeight="1">
      <c r="A16" s="44">
        <v>5</v>
      </c>
      <c r="B16" s="45" t="s">
        <v>100</v>
      </c>
    </row>
    <row r="17" spans="1:2" ht="54" customHeight="1">
      <c r="A17" s="44">
        <v>6</v>
      </c>
      <c r="B17" s="45" t="s">
        <v>101</v>
      </c>
    </row>
    <row r="18" spans="1:2">
      <c r="A18" s="40"/>
      <c r="B18" s="41"/>
    </row>
    <row r="19" spans="1:2" ht="30">
      <c r="A19" s="46" t="s">
        <v>56</v>
      </c>
      <c r="B19" s="43" t="s">
        <v>102</v>
      </c>
    </row>
    <row r="20" spans="1:2" ht="56.25" customHeight="1">
      <c r="A20" s="44">
        <v>1</v>
      </c>
      <c r="B20" s="45" t="s">
        <v>103</v>
      </c>
    </row>
    <row r="21" spans="1:2" ht="56.25" customHeight="1">
      <c r="A21" s="44">
        <v>2</v>
      </c>
      <c r="B21" s="45" t="s">
        <v>104</v>
      </c>
    </row>
    <row r="22" spans="1:2" ht="56.25" customHeight="1">
      <c r="A22" s="44">
        <v>3</v>
      </c>
      <c r="B22" s="45" t="s">
        <v>105</v>
      </c>
    </row>
    <row r="23" spans="1:2" ht="56.25" customHeight="1">
      <c r="A23" s="44">
        <v>4</v>
      </c>
      <c r="B23" s="45" t="s">
        <v>106</v>
      </c>
    </row>
    <row r="24" spans="1:2" ht="56.25" customHeight="1">
      <c r="A24" s="44">
        <v>5</v>
      </c>
      <c r="B24" s="45" t="s">
        <v>107</v>
      </c>
    </row>
    <row r="25" spans="1:2" ht="56.25" customHeight="1">
      <c r="A25" s="44">
        <v>6</v>
      </c>
      <c r="B25" s="45" t="s">
        <v>108</v>
      </c>
    </row>
    <row r="26" spans="1:2"/>
    <row r="27" spans="1:2" ht="30" hidden="1">
      <c r="A27" s="46" t="s">
        <v>56</v>
      </c>
      <c r="B27" s="43"/>
    </row>
    <row r="28" spans="1:2" hidden="1">
      <c r="A28" s="44">
        <v>1</v>
      </c>
      <c r="B28" s="45"/>
    </row>
    <row r="29" spans="1:2" hidden="1">
      <c r="A29" s="44">
        <v>2</v>
      </c>
      <c r="B29" s="45"/>
    </row>
    <row r="30" spans="1:2" hidden="1">
      <c r="A30" s="44">
        <v>3</v>
      </c>
      <c r="B30" s="45"/>
    </row>
    <row r="31" spans="1:2" hidden="1">
      <c r="A31" s="44">
        <v>4</v>
      </c>
      <c r="B31" s="45"/>
    </row>
    <row r="32" spans="1:2" hidden="1">
      <c r="A32" s="44">
        <v>5</v>
      </c>
      <c r="B32" s="45"/>
    </row>
    <row r="33" spans="1:2" hidden="1">
      <c r="A33" s="44">
        <v>6</v>
      </c>
      <c r="B33" s="45"/>
    </row>
    <row r="34" spans="1:2" hidden="1"/>
    <row r="35" spans="1:2" ht="30" hidden="1">
      <c r="A35" s="46" t="s">
        <v>56</v>
      </c>
      <c r="B35" s="43"/>
    </row>
    <row r="36" spans="1:2" hidden="1">
      <c r="A36" s="44">
        <v>1</v>
      </c>
      <c r="B36" s="45"/>
    </row>
    <row r="37" spans="1:2" hidden="1">
      <c r="A37" s="44">
        <v>2</v>
      </c>
      <c r="B37" s="45"/>
    </row>
    <row r="38" spans="1:2" hidden="1">
      <c r="A38" s="44">
        <v>3</v>
      </c>
      <c r="B38" s="45"/>
    </row>
    <row r="39" spans="1:2" hidden="1">
      <c r="A39" s="44">
        <v>4</v>
      </c>
      <c r="B39" s="45"/>
    </row>
    <row r="40" spans="1:2" hidden="1">
      <c r="A40" s="44">
        <v>5</v>
      </c>
      <c r="B40" s="45"/>
    </row>
    <row r="41" spans="1:2" hidden="1">
      <c r="A41" s="44">
        <v>6</v>
      </c>
      <c r="B41" s="45"/>
    </row>
    <row r="42" spans="1:2" hidden="1"/>
    <row r="43" spans="1:2" ht="30" hidden="1">
      <c r="A43" s="46" t="s">
        <v>56</v>
      </c>
      <c r="B43" s="43"/>
    </row>
    <row r="44" spans="1:2" hidden="1">
      <c r="A44" s="44">
        <v>1</v>
      </c>
      <c r="B44" s="45"/>
    </row>
    <row r="45" spans="1:2" hidden="1">
      <c r="A45" s="44">
        <v>2</v>
      </c>
      <c r="B45" s="45"/>
    </row>
    <row r="46" spans="1:2" hidden="1">
      <c r="A46" s="44">
        <v>3</v>
      </c>
      <c r="B46" s="45"/>
    </row>
    <row r="47" spans="1:2" hidden="1">
      <c r="A47" s="44">
        <v>4</v>
      </c>
      <c r="B47" s="45"/>
    </row>
    <row r="48" spans="1:2" hidden="1">
      <c r="A48" s="44">
        <v>5</v>
      </c>
      <c r="B48" s="45"/>
    </row>
    <row r="49" spans="1:2" hidden="1">
      <c r="A49" s="44">
        <v>6</v>
      </c>
      <c r="B49" s="45"/>
    </row>
    <row r="50" spans="1:2" hidden="1"/>
    <row r="51" spans="1:2" ht="30" hidden="1">
      <c r="A51" s="46" t="s">
        <v>56</v>
      </c>
      <c r="B51" s="43"/>
    </row>
    <row r="52" spans="1:2" hidden="1">
      <c r="A52" s="44">
        <v>1</v>
      </c>
      <c r="B52" s="45"/>
    </row>
    <row r="53" spans="1:2" hidden="1">
      <c r="A53" s="44">
        <v>2</v>
      </c>
      <c r="B53" s="45"/>
    </row>
    <row r="54" spans="1:2" hidden="1">
      <c r="A54" s="44">
        <v>3</v>
      </c>
      <c r="B54" s="45"/>
    </row>
    <row r="55" spans="1:2" hidden="1">
      <c r="A55" s="44">
        <v>4</v>
      </c>
      <c r="B55" s="45"/>
    </row>
    <row r="56" spans="1:2" hidden="1">
      <c r="A56" s="44">
        <v>5</v>
      </c>
      <c r="B56" s="45"/>
    </row>
    <row r="57" spans="1:2" hidden="1">
      <c r="A57" s="44">
        <v>6</v>
      </c>
      <c r="B57" s="45"/>
    </row>
    <row r="58" spans="1:2" hidden="1"/>
    <row r="59" spans="1:2" ht="30" hidden="1">
      <c r="A59" s="46" t="s">
        <v>56</v>
      </c>
      <c r="B59" s="43"/>
    </row>
    <row r="60" spans="1:2" hidden="1">
      <c r="A60" s="44">
        <v>1</v>
      </c>
      <c r="B60" s="45"/>
    </row>
    <row r="61" spans="1:2" hidden="1">
      <c r="A61" s="44">
        <v>2</v>
      </c>
      <c r="B61" s="45"/>
    </row>
    <row r="62" spans="1:2" hidden="1">
      <c r="A62" s="44">
        <v>3</v>
      </c>
      <c r="B62" s="45"/>
    </row>
    <row r="63" spans="1:2" hidden="1">
      <c r="A63" s="44">
        <v>4</v>
      </c>
      <c r="B63" s="45"/>
    </row>
    <row r="64" spans="1:2" ht="21.75" hidden="1" customHeight="1">
      <c r="A64" s="44">
        <v>5</v>
      </c>
      <c r="B64" s="45"/>
    </row>
    <row r="65" spans="1:2" hidden="1">
      <c r="A65" s="44">
        <v>6</v>
      </c>
      <c r="B65" s="45"/>
    </row>
    <row r="66" spans="1:2" hidden="1"/>
    <row r="67" spans="1:2" ht="30" hidden="1">
      <c r="A67" s="46" t="s">
        <v>56</v>
      </c>
      <c r="B67" s="43"/>
    </row>
    <row r="68" spans="1:2" hidden="1">
      <c r="A68" s="44">
        <v>1</v>
      </c>
      <c r="B68" s="45"/>
    </row>
    <row r="69" spans="1:2" hidden="1">
      <c r="A69" s="44">
        <v>2</v>
      </c>
      <c r="B69" s="45"/>
    </row>
    <row r="70" spans="1:2" hidden="1">
      <c r="A70" s="44">
        <v>3</v>
      </c>
      <c r="B70" s="45"/>
    </row>
    <row r="71" spans="1:2" hidden="1">
      <c r="A71" s="44">
        <v>4</v>
      </c>
      <c r="B71" s="45"/>
    </row>
    <row r="72" spans="1:2" hidden="1">
      <c r="A72" s="44">
        <v>5</v>
      </c>
      <c r="B72" s="45"/>
    </row>
    <row r="73" spans="1:2" hidden="1">
      <c r="A73" s="44">
        <v>6</v>
      </c>
      <c r="B73" s="45"/>
    </row>
    <row r="74" spans="1:2" hidden="1"/>
    <row r="75" spans="1:2" ht="30" hidden="1">
      <c r="A75" s="46" t="s">
        <v>56</v>
      </c>
      <c r="B75" s="43"/>
    </row>
    <row r="76" spans="1:2" hidden="1">
      <c r="A76" s="44">
        <v>1</v>
      </c>
      <c r="B76" s="45"/>
    </row>
    <row r="77" spans="1:2" hidden="1">
      <c r="A77" s="44">
        <v>2</v>
      </c>
      <c r="B77" s="45"/>
    </row>
    <row r="78" spans="1:2" hidden="1">
      <c r="A78" s="44">
        <v>3</v>
      </c>
      <c r="B78" s="45"/>
    </row>
    <row r="79" spans="1:2" hidden="1">
      <c r="A79" s="44">
        <v>4</v>
      </c>
      <c r="B79" s="45"/>
    </row>
    <row r="80" spans="1:2" hidden="1">
      <c r="A80" s="44">
        <v>5</v>
      </c>
      <c r="B80" s="45"/>
    </row>
    <row r="81" spans="1:2" hidden="1">
      <c r="A81" s="44">
        <v>6</v>
      </c>
      <c r="B81" s="45"/>
    </row>
    <row r="82" spans="1:2" hidden="1"/>
    <row r="83" spans="1:2" ht="30" hidden="1">
      <c r="A83" s="46" t="s">
        <v>56</v>
      </c>
      <c r="B83" s="43"/>
    </row>
    <row r="84" spans="1:2" hidden="1">
      <c r="A84" s="44">
        <v>1</v>
      </c>
      <c r="B84" s="45"/>
    </row>
    <row r="85" spans="1:2" hidden="1">
      <c r="A85" s="44">
        <v>2</v>
      </c>
      <c r="B85" s="45"/>
    </row>
    <row r="86" spans="1:2" hidden="1">
      <c r="A86" s="44">
        <v>3</v>
      </c>
      <c r="B86" s="45"/>
    </row>
    <row r="87" spans="1:2" hidden="1">
      <c r="A87" s="44">
        <v>4</v>
      </c>
      <c r="B87" s="45"/>
    </row>
    <row r="88" spans="1:2" hidden="1">
      <c r="A88" s="44">
        <v>5</v>
      </c>
      <c r="B88" s="45"/>
    </row>
    <row r="89" spans="1:2" hidden="1">
      <c r="A89" s="44">
        <v>6</v>
      </c>
      <c r="B89" s="45"/>
    </row>
    <row r="90" spans="1:2" hidden="1"/>
    <row r="91" spans="1:2" ht="30" hidden="1">
      <c r="A91" s="46" t="s">
        <v>56</v>
      </c>
      <c r="B91" s="43"/>
    </row>
    <row r="92" spans="1:2" hidden="1">
      <c r="A92" s="44">
        <v>1</v>
      </c>
      <c r="B92" s="45"/>
    </row>
    <row r="93" spans="1:2" hidden="1">
      <c r="A93" s="44">
        <v>2</v>
      </c>
      <c r="B93" s="45"/>
    </row>
    <row r="94" spans="1:2" hidden="1">
      <c r="A94" s="44">
        <v>3</v>
      </c>
      <c r="B94" s="45"/>
    </row>
    <row r="95" spans="1:2" hidden="1">
      <c r="A95" s="44">
        <v>4</v>
      </c>
      <c r="B95" s="45"/>
    </row>
    <row r="96" spans="1:2" hidden="1">
      <c r="A96" s="44">
        <v>5</v>
      </c>
      <c r="B96" s="45"/>
    </row>
    <row r="97" spans="1:2" hidden="1">
      <c r="A97" s="44">
        <v>6</v>
      </c>
      <c r="B97" s="45"/>
    </row>
    <row r="98" spans="1:2" hidden="1">
      <c r="B98" s="48"/>
    </row>
    <row r="99" spans="1:2" ht="30" hidden="1">
      <c r="A99" s="46" t="s">
        <v>56</v>
      </c>
      <c r="B99" s="49"/>
    </row>
    <row r="100" spans="1:2" hidden="1">
      <c r="A100" s="44">
        <v>1</v>
      </c>
      <c r="B100" s="50"/>
    </row>
    <row r="101" spans="1:2" hidden="1">
      <c r="A101" s="44">
        <v>2</v>
      </c>
      <c r="B101" s="50"/>
    </row>
    <row r="102" spans="1:2" hidden="1">
      <c r="A102" s="44">
        <v>3</v>
      </c>
      <c r="B102" s="50"/>
    </row>
    <row r="103" spans="1:2" hidden="1">
      <c r="A103" s="44">
        <v>4</v>
      </c>
      <c r="B103" s="50"/>
    </row>
    <row r="104" spans="1:2" hidden="1">
      <c r="A104" s="44">
        <v>5</v>
      </c>
      <c r="B104" s="50"/>
    </row>
    <row r="105" spans="1:2" hidden="1">
      <c r="A105" s="44">
        <v>6</v>
      </c>
      <c r="B105" s="50"/>
    </row>
    <row r="106" spans="1:2" hidden="1">
      <c r="B106" s="48"/>
    </row>
    <row r="107" spans="1:2" ht="30" hidden="1">
      <c r="A107" s="46" t="s">
        <v>56</v>
      </c>
      <c r="B107" s="49"/>
    </row>
    <row r="108" spans="1:2" hidden="1">
      <c r="A108" s="44">
        <v>1</v>
      </c>
      <c r="B108" s="50"/>
    </row>
    <row r="109" spans="1:2" hidden="1">
      <c r="A109" s="44">
        <v>2</v>
      </c>
      <c r="B109" s="50"/>
    </row>
    <row r="110" spans="1:2" hidden="1">
      <c r="A110" s="44">
        <v>3</v>
      </c>
      <c r="B110" s="50"/>
    </row>
    <row r="111" spans="1:2" hidden="1">
      <c r="A111" s="44">
        <v>4</v>
      </c>
      <c r="B111" s="50"/>
    </row>
    <row r="112" spans="1:2" hidden="1">
      <c r="A112" s="44">
        <v>5</v>
      </c>
      <c r="B112" s="50"/>
    </row>
    <row r="113" spans="1:2" hidden="1">
      <c r="A113" s="44">
        <v>6</v>
      </c>
      <c r="B113" s="50"/>
    </row>
    <row r="114" spans="1:2" hidden="1">
      <c r="B114" s="48"/>
    </row>
    <row r="115" spans="1:2" ht="30" hidden="1">
      <c r="A115" s="46" t="s">
        <v>56</v>
      </c>
      <c r="B115" s="49"/>
    </row>
    <row r="116" spans="1:2" hidden="1">
      <c r="A116" s="44">
        <v>1</v>
      </c>
      <c r="B116" s="50"/>
    </row>
    <row r="117" spans="1:2" hidden="1">
      <c r="A117" s="44">
        <v>2</v>
      </c>
      <c r="B117" s="50"/>
    </row>
    <row r="118" spans="1:2" hidden="1">
      <c r="A118" s="44">
        <v>3</v>
      </c>
      <c r="B118" s="50"/>
    </row>
    <row r="119" spans="1:2" hidden="1">
      <c r="A119" s="44">
        <v>4</v>
      </c>
      <c r="B119" s="50"/>
    </row>
    <row r="120" spans="1:2" hidden="1">
      <c r="A120" s="44">
        <v>5</v>
      </c>
      <c r="B120" s="50"/>
    </row>
    <row r="121" spans="1:2" hidden="1">
      <c r="A121" s="44">
        <v>6</v>
      </c>
      <c r="B121" s="50"/>
    </row>
    <row r="122" spans="1:2" hidden="1">
      <c r="B122" s="48"/>
    </row>
    <row r="123" spans="1:2" ht="30" hidden="1">
      <c r="A123" s="46" t="s">
        <v>56</v>
      </c>
      <c r="B123" s="49"/>
    </row>
    <row r="124" spans="1:2" hidden="1">
      <c r="A124" s="44">
        <v>1</v>
      </c>
      <c r="B124" s="50"/>
    </row>
    <row r="125" spans="1:2" hidden="1">
      <c r="A125" s="44">
        <v>2</v>
      </c>
      <c r="B125" s="50"/>
    </row>
    <row r="126" spans="1:2" hidden="1">
      <c r="A126" s="44">
        <v>3</v>
      </c>
      <c r="B126" s="50"/>
    </row>
    <row r="127" spans="1:2" hidden="1">
      <c r="A127" s="44">
        <v>4</v>
      </c>
      <c r="B127" s="50"/>
    </row>
    <row r="128" spans="1:2" hidden="1">
      <c r="A128" s="44">
        <v>5</v>
      </c>
      <c r="B128" s="50"/>
    </row>
    <row r="129" spans="1:2" hidden="1">
      <c r="A129" s="44">
        <v>6</v>
      </c>
      <c r="B129" s="50"/>
    </row>
    <row r="130" spans="1:2" hidden="1">
      <c r="B130" s="48"/>
    </row>
    <row r="131" spans="1:2" ht="30" hidden="1">
      <c r="A131" s="46" t="s">
        <v>56</v>
      </c>
      <c r="B131" s="49"/>
    </row>
    <row r="132" spans="1:2" hidden="1">
      <c r="A132" s="44">
        <v>1</v>
      </c>
      <c r="B132" s="50"/>
    </row>
    <row r="133" spans="1:2" hidden="1">
      <c r="A133" s="44">
        <v>2</v>
      </c>
      <c r="B133" s="50"/>
    </row>
    <row r="134" spans="1:2" hidden="1">
      <c r="A134" s="44">
        <v>3</v>
      </c>
      <c r="B134" s="50"/>
    </row>
    <row r="135" spans="1:2" hidden="1">
      <c r="A135" s="44">
        <v>4</v>
      </c>
      <c r="B135" s="50"/>
    </row>
    <row r="136" spans="1:2" hidden="1">
      <c r="A136" s="44">
        <v>5</v>
      </c>
      <c r="B136" s="50"/>
    </row>
    <row r="137" spans="1:2" hidden="1">
      <c r="A137" s="44">
        <v>6</v>
      </c>
      <c r="B137" s="50"/>
    </row>
    <row r="138" spans="1:2" hidden="1">
      <c r="B138" s="48"/>
    </row>
    <row r="139" spans="1:2" ht="30" hidden="1">
      <c r="A139" s="46" t="s">
        <v>56</v>
      </c>
      <c r="B139" s="49"/>
    </row>
    <row r="140" spans="1:2" hidden="1">
      <c r="A140" s="44">
        <v>1</v>
      </c>
      <c r="B140" s="50"/>
    </row>
    <row r="141" spans="1:2" hidden="1">
      <c r="A141" s="44">
        <v>2</v>
      </c>
      <c r="B141" s="50"/>
    </row>
    <row r="142" spans="1:2" hidden="1">
      <c r="A142" s="44">
        <v>3</v>
      </c>
      <c r="B142" s="50"/>
    </row>
    <row r="143" spans="1:2" hidden="1">
      <c r="A143" s="44">
        <v>4</v>
      </c>
      <c r="B143" s="50"/>
    </row>
    <row r="144" spans="1:2" hidden="1">
      <c r="A144" s="44">
        <v>5</v>
      </c>
      <c r="B144" s="50"/>
    </row>
    <row r="145" spans="1:2" hidden="1">
      <c r="A145" s="44">
        <v>6</v>
      </c>
      <c r="B145" s="50"/>
    </row>
    <row r="146" spans="1:2" hidden="1">
      <c r="B146" s="48"/>
    </row>
    <row r="147" spans="1:2" ht="30" hidden="1">
      <c r="A147" s="46" t="s">
        <v>56</v>
      </c>
      <c r="B147" s="49"/>
    </row>
    <row r="148" spans="1:2" hidden="1">
      <c r="A148" s="44">
        <v>1</v>
      </c>
      <c r="B148" s="50"/>
    </row>
    <row r="149" spans="1:2" hidden="1">
      <c r="A149" s="44">
        <v>2</v>
      </c>
      <c r="B149" s="50"/>
    </row>
    <row r="150" spans="1:2" hidden="1">
      <c r="A150" s="44">
        <v>3</v>
      </c>
      <c r="B150" s="50"/>
    </row>
    <row r="151" spans="1:2" hidden="1">
      <c r="A151" s="44">
        <v>4</v>
      </c>
      <c r="B151" s="50"/>
    </row>
    <row r="152" spans="1:2" hidden="1">
      <c r="A152" s="44">
        <v>5</v>
      </c>
      <c r="B152" s="50"/>
    </row>
    <row r="153" spans="1:2" hidden="1">
      <c r="A153" s="44">
        <v>6</v>
      </c>
      <c r="B153" s="50"/>
    </row>
    <row r="154" spans="1:2" hidden="1">
      <c r="B154" s="48"/>
    </row>
    <row r="155" spans="1:2" ht="30" hidden="1">
      <c r="A155" s="46" t="s">
        <v>56</v>
      </c>
      <c r="B155" s="49"/>
    </row>
    <row r="156" spans="1:2" hidden="1">
      <c r="A156" s="44">
        <v>1</v>
      </c>
      <c r="B156" s="50"/>
    </row>
    <row r="157" spans="1:2" hidden="1">
      <c r="A157" s="44">
        <v>2</v>
      </c>
      <c r="B157" s="50"/>
    </row>
    <row r="158" spans="1:2" hidden="1">
      <c r="A158" s="44">
        <v>3</v>
      </c>
      <c r="B158" s="50"/>
    </row>
    <row r="159" spans="1:2" hidden="1">
      <c r="A159" s="44">
        <v>4</v>
      </c>
      <c r="B159" s="50"/>
    </row>
    <row r="160" spans="1:2" hidden="1">
      <c r="A160" s="44">
        <v>5</v>
      </c>
      <c r="B160" s="50"/>
    </row>
    <row r="161" spans="1:2" hidden="1">
      <c r="A161" s="44">
        <v>6</v>
      </c>
      <c r="B161" s="50"/>
    </row>
    <row r="162" spans="1:2" hidden="1">
      <c r="B162" s="48"/>
    </row>
    <row r="163" spans="1:2" ht="15" hidden="1">
      <c r="A163" s="51" t="s">
        <v>56</v>
      </c>
      <c r="B163" s="49"/>
    </row>
    <row r="164" spans="1:2" hidden="1">
      <c r="A164" s="44">
        <v>1</v>
      </c>
      <c r="B164" s="50"/>
    </row>
    <row r="165" spans="1:2" hidden="1">
      <c r="A165" s="44">
        <v>2</v>
      </c>
      <c r="B165" s="50"/>
    </row>
    <row r="166" spans="1:2" hidden="1">
      <c r="A166" s="44">
        <v>3</v>
      </c>
      <c r="B166" s="50"/>
    </row>
    <row r="167" spans="1:2" hidden="1">
      <c r="A167" s="44">
        <v>4</v>
      </c>
      <c r="B167" s="50"/>
    </row>
    <row r="168" spans="1:2" hidden="1">
      <c r="A168" s="44">
        <v>5</v>
      </c>
      <c r="B168" s="50"/>
    </row>
    <row r="169" spans="1:2" hidden="1">
      <c r="A169" s="44">
        <v>6</v>
      </c>
      <c r="B169" s="50"/>
    </row>
    <row r="170" spans="1:2" hidden="1">
      <c r="B170" s="48"/>
    </row>
    <row r="171" spans="1:2" ht="15" hidden="1">
      <c r="A171" s="51" t="s">
        <v>56</v>
      </c>
      <c r="B171" s="49"/>
    </row>
    <row r="172" spans="1:2" hidden="1">
      <c r="A172" s="44">
        <v>1</v>
      </c>
      <c r="B172" s="50"/>
    </row>
    <row r="173" spans="1:2" hidden="1">
      <c r="A173" s="44">
        <v>2</v>
      </c>
      <c r="B173" s="50"/>
    </row>
    <row r="174" spans="1:2" hidden="1">
      <c r="A174" s="44">
        <v>3</v>
      </c>
      <c r="B174" s="50"/>
    </row>
    <row r="175" spans="1:2" hidden="1">
      <c r="A175" s="44">
        <v>4</v>
      </c>
      <c r="B175" s="50"/>
    </row>
    <row r="176" spans="1:2" hidden="1">
      <c r="A176" s="44">
        <v>5</v>
      </c>
      <c r="B176" s="50"/>
    </row>
    <row r="177" spans="1:2" hidden="1">
      <c r="A177" s="44">
        <v>6</v>
      </c>
      <c r="B177" s="50"/>
    </row>
    <row r="178" spans="1:2" hidden="1">
      <c r="B178" s="48"/>
    </row>
    <row r="179" spans="1:2" ht="15" hidden="1">
      <c r="A179" s="51" t="s">
        <v>56</v>
      </c>
      <c r="B179" s="49"/>
    </row>
    <row r="180" spans="1:2" hidden="1">
      <c r="A180" s="44">
        <v>1</v>
      </c>
      <c r="B180" s="50"/>
    </row>
    <row r="181" spans="1:2" hidden="1">
      <c r="A181" s="44">
        <v>2</v>
      </c>
      <c r="B181" s="50"/>
    </row>
    <row r="182" spans="1:2" hidden="1">
      <c r="A182" s="44">
        <v>3</v>
      </c>
      <c r="B182" s="50"/>
    </row>
    <row r="183" spans="1:2" hidden="1">
      <c r="A183" s="44">
        <v>4</v>
      </c>
      <c r="B183" s="50"/>
    </row>
    <row r="184" spans="1:2" hidden="1">
      <c r="A184" s="44">
        <v>5</v>
      </c>
      <c r="B184" s="50"/>
    </row>
    <row r="185" spans="1:2" hidden="1">
      <c r="A185" s="44">
        <v>6</v>
      </c>
      <c r="B185" s="50"/>
    </row>
    <row r="186" spans="1:2" hidden="1">
      <c r="B186" s="48"/>
    </row>
    <row r="187" spans="1:2" ht="15" hidden="1">
      <c r="A187" s="51" t="s">
        <v>56</v>
      </c>
      <c r="B187" s="49"/>
    </row>
    <row r="188" spans="1:2" hidden="1">
      <c r="A188" s="44">
        <v>1</v>
      </c>
      <c r="B188" s="50"/>
    </row>
    <row r="189" spans="1:2" hidden="1">
      <c r="A189" s="44">
        <v>2</v>
      </c>
      <c r="B189" s="50"/>
    </row>
    <row r="190" spans="1:2" hidden="1">
      <c r="A190" s="44">
        <v>3</v>
      </c>
      <c r="B190" s="50"/>
    </row>
    <row r="191" spans="1:2" hidden="1">
      <c r="A191" s="44">
        <v>4</v>
      </c>
      <c r="B191" s="50"/>
    </row>
    <row r="192" spans="1:2" hidden="1">
      <c r="A192" s="44">
        <v>5</v>
      </c>
      <c r="B192" s="50"/>
    </row>
    <row r="193" spans="1:2" hidden="1">
      <c r="A193" s="44">
        <v>6</v>
      </c>
      <c r="B193" s="50"/>
    </row>
    <row r="194" spans="1:2" hidden="1"/>
    <row r="195" spans="1:2" ht="15" hidden="1">
      <c r="A195" s="51" t="s">
        <v>56</v>
      </c>
      <c r="B195" s="49"/>
    </row>
    <row r="196" spans="1:2" hidden="1">
      <c r="A196" s="44">
        <v>1</v>
      </c>
      <c r="B196" s="50"/>
    </row>
    <row r="197" spans="1:2" hidden="1">
      <c r="A197" s="44">
        <v>2</v>
      </c>
      <c r="B197" s="50"/>
    </row>
    <row r="198" spans="1:2" hidden="1">
      <c r="A198" s="44">
        <v>3</v>
      </c>
      <c r="B198" s="50"/>
    </row>
    <row r="199" spans="1:2" hidden="1">
      <c r="A199" s="44">
        <v>4</v>
      </c>
      <c r="B199" s="50"/>
    </row>
    <row r="200" spans="1:2" hidden="1">
      <c r="A200" s="44">
        <v>5</v>
      </c>
      <c r="B200" s="50"/>
    </row>
    <row r="201" spans="1:2" hidden="1">
      <c r="A201" s="44">
        <v>6</v>
      </c>
      <c r="B201" s="50"/>
    </row>
    <row r="202" spans="1:2" hidden="1"/>
    <row r="203" spans="1:2" ht="30">
      <c r="A203" s="46" t="s">
        <v>56</v>
      </c>
      <c r="B203" s="160" t="s">
        <v>109</v>
      </c>
    </row>
    <row r="204" spans="1:2" ht="43.5" customHeight="1">
      <c r="A204" s="44">
        <v>1</v>
      </c>
      <c r="B204" s="45" t="s">
        <v>111</v>
      </c>
    </row>
    <row r="205" spans="1:2" ht="43.5" customHeight="1">
      <c r="A205" s="44">
        <v>2</v>
      </c>
      <c r="B205" s="45" t="s">
        <v>112</v>
      </c>
    </row>
    <row r="206" spans="1:2" ht="44.25" customHeight="1">
      <c r="A206" s="44">
        <v>3</v>
      </c>
      <c r="B206" s="45" t="s">
        <v>113</v>
      </c>
    </row>
    <row r="207" spans="1:2" ht="62.25" customHeight="1">
      <c r="A207" s="44">
        <v>4</v>
      </c>
      <c r="B207" s="45" t="s">
        <v>114</v>
      </c>
    </row>
    <row r="208" spans="1:2" ht="72" customHeight="1">
      <c r="A208" s="44">
        <v>5</v>
      </c>
      <c r="B208" s="45" t="s">
        <v>115</v>
      </c>
    </row>
    <row r="209" spans="1:2" ht="72" customHeight="1">
      <c r="A209" s="44">
        <v>6</v>
      </c>
      <c r="B209" s="45" t="s">
        <v>116</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5" right="0.25" top="0.75" bottom="0.75" header="0.3" footer="0.3"/>
  <pageSetup paperSize="9" fitToHeight="0" orientation="landscape" horizontalDpi="0" verticalDpi="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6"/>
  <sheetViews>
    <sheetView showGridLines="0" showRowColHeaders="0" topLeftCell="A5" zoomScale="80" zoomScaleSheetLayoutView="100" workbookViewId="0">
      <selection activeCell="Q24" sqref="Q24"/>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199" t="str">
        <f>'REKOD PRESTASI MURID'!A7</f>
        <v>BAHASA MELAYU</v>
      </c>
      <c r="B1" s="199"/>
      <c r="C1" s="199"/>
      <c r="D1" s="199"/>
      <c r="E1" s="199"/>
      <c r="F1" s="199"/>
      <c r="G1" s="199"/>
      <c r="H1" s="199"/>
      <c r="I1" s="199"/>
      <c r="J1" s="199"/>
      <c r="K1" s="199"/>
      <c r="L1" s="199"/>
      <c r="M1" s="199"/>
      <c r="N1" s="199"/>
      <c r="O1" s="199"/>
      <c r="P1" s="199"/>
      <c r="Q1" s="199"/>
    </row>
    <row r="2" spans="1:23" ht="15.95" customHeight="1">
      <c r="A2" s="199"/>
      <c r="B2" s="199"/>
      <c r="C2" s="199"/>
      <c r="D2" s="199"/>
      <c r="E2" s="199"/>
      <c r="F2" s="199"/>
      <c r="G2" s="199"/>
      <c r="H2" s="199"/>
      <c r="I2" s="199"/>
      <c r="J2" s="199"/>
      <c r="K2" s="199"/>
      <c r="L2" s="199"/>
      <c r="M2" s="199"/>
      <c r="N2" s="199"/>
      <c r="O2" s="199"/>
      <c r="P2" s="199"/>
      <c r="Q2" s="199"/>
    </row>
    <row r="3" spans="1:23" ht="15.95" customHeight="1">
      <c r="A3" s="199"/>
      <c r="B3" s="199"/>
      <c r="C3" s="199"/>
      <c r="D3" s="199"/>
      <c r="E3" s="199"/>
      <c r="F3" s="199"/>
      <c r="G3" s="199"/>
      <c r="H3" s="199"/>
      <c r="I3" s="199"/>
      <c r="J3" s="199"/>
      <c r="K3" s="199"/>
      <c r="L3" s="199"/>
      <c r="M3" s="199"/>
      <c r="N3" s="199"/>
      <c r="O3" s="199"/>
      <c r="P3" s="199"/>
      <c r="Q3" s="199"/>
    </row>
    <row r="4" spans="1:23" ht="15.95" customHeight="1">
      <c r="A4" s="199"/>
      <c r="B4" s="199"/>
      <c r="C4" s="199"/>
      <c r="D4" s="199"/>
      <c r="E4" s="199"/>
      <c r="F4" s="199"/>
      <c r="G4" s="199"/>
      <c r="H4" s="199"/>
      <c r="I4" s="199"/>
      <c r="J4" s="199"/>
      <c r="K4" s="199"/>
      <c r="L4" s="199"/>
      <c r="M4" s="199"/>
      <c r="N4" s="199"/>
      <c r="O4" s="199"/>
      <c r="P4" s="199"/>
      <c r="Q4" s="199"/>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 DAN BERTUTUR</v>
      </c>
      <c r="C6" s="6"/>
      <c r="D6" s="6"/>
      <c r="E6" s="6"/>
      <c r="F6" s="6"/>
      <c r="G6" s="6"/>
      <c r="H6" s="7"/>
      <c r="I6" s="4"/>
      <c r="J6" s="5" t="str">
        <f>'REKOD PRESTASI MURID'!F11</f>
        <v>MEMBACA</v>
      </c>
      <c r="K6" s="6"/>
      <c r="L6" s="6"/>
      <c r="M6" s="6"/>
      <c r="N6" s="6"/>
      <c r="O6" s="6"/>
      <c r="P6" s="7"/>
      <c r="Q6" s="6"/>
    </row>
    <row r="7" spans="1:23">
      <c r="A7" s="8"/>
      <c r="B7" s="9" t="s">
        <v>56</v>
      </c>
      <c r="C7" s="10" t="s">
        <v>62</v>
      </c>
      <c r="D7" s="10" t="s">
        <v>63</v>
      </c>
      <c r="E7" s="10" t="s">
        <v>64</v>
      </c>
      <c r="F7" s="10" t="s">
        <v>65</v>
      </c>
      <c r="G7" s="10" t="s">
        <v>66</v>
      </c>
      <c r="H7" s="10" t="s">
        <v>67</v>
      </c>
      <c r="I7" s="8"/>
      <c r="J7" s="9" t="s">
        <v>56</v>
      </c>
      <c r="K7" s="10" t="s">
        <v>62</v>
      </c>
      <c r="L7" s="10" t="s">
        <v>63</v>
      </c>
      <c r="M7" s="10" t="s">
        <v>64</v>
      </c>
      <c r="N7" s="10" t="s">
        <v>65</v>
      </c>
      <c r="O7" s="10" t="s">
        <v>66</v>
      </c>
      <c r="P7" s="10" t="s">
        <v>67</v>
      </c>
      <c r="Q7" s="8"/>
    </row>
    <row r="8" spans="1:23">
      <c r="A8" s="8"/>
      <c r="B8" s="11" t="s">
        <v>68</v>
      </c>
      <c r="C8" s="11">
        <f>COUNTIF('REKOD PRESTASI MURID'!$E$12:$E$65,1)</f>
        <v>1</v>
      </c>
      <c r="D8" s="11">
        <f>COUNTIF('REKOD PRESTASI MURID'!$E$12:$E$65,2)</f>
        <v>0</v>
      </c>
      <c r="E8" s="11">
        <f>COUNTIF('REKOD PRESTASI MURID'!$E$12:$E$65,3)</f>
        <v>1</v>
      </c>
      <c r="F8" s="11">
        <f>COUNTIF('REKOD PRESTASI MURID'!$E$12:$E$65,4)</f>
        <v>3</v>
      </c>
      <c r="G8" s="11">
        <f>COUNTIF('REKOD PRESTASI MURID'!$E$12:$E$65,5)</f>
        <v>0</v>
      </c>
      <c r="H8" s="11">
        <f>COUNTIF('REKOD PRESTASI MURID'!$E$12:$E$65,6)</f>
        <v>0</v>
      </c>
      <c r="I8" s="8"/>
      <c r="J8" s="11" t="s">
        <v>68</v>
      </c>
      <c r="K8" s="11">
        <f>COUNTIF('REKOD PRESTASI MURID'!$F$12:$F$65,1)</f>
        <v>0</v>
      </c>
      <c r="L8" s="11">
        <f>COUNTIF('REKOD PRESTASI MURID'!$F$12:$F$65,2)</f>
        <v>0</v>
      </c>
      <c r="M8" s="11">
        <f>COUNTIF('REKOD PRESTASI MURID'!$F$12:$F$65,3)</f>
        <v>0</v>
      </c>
      <c r="N8" s="11">
        <f>COUNTIF('REKOD PRESTASI MURID'!$F$12:$F$65,4)</f>
        <v>1</v>
      </c>
      <c r="O8" s="11">
        <f>COUNTIF('REKOD PRESTASI MURID'!$F$12:$F$65,5)</f>
        <v>4</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69</v>
      </c>
      <c r="G21" s="16">
        <f>SUM(C8:H8)</f>
        <v>5</v>
      </c>
      <c r="H21" s="15" t="s">
        <v>70</v>
      </c>
      <c r="I21" s="8"/>
      <c r="J21" s="8"/>
      <c r="K21" s="8"/>
      <c r="L21" s="8"/>
      <c r="M21" s="8"/>
      <c r="N21" s="15" t="s">
        <v>69</v>
      </c>
      <c r="O21" s="16">
        <f>SUM(K8:P8)</f>
        <v>5</v>
      </c>
      <c r="P21" s="15" t="s">
        <v>70</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MENULIS</v>
      </c>
      <c r="C24" s="18"/>
      <c r="D24" s="18"/>
      <c r="E24" s="18"/>
      <c r="F24" s="18"/>
      <c r="G24" s="18"/>
      <c r="H24" s="7"/>
      <c r="I24" s="4"/>
      <c r="J24" s="157" t="str">
        <f>'REKOD PRESTASI MURID'!AD9</f>
        <v>TAHAP PENGUASAAN KESELURUHAN</v>
      </c>
      <c r="K24" s="158"/>
      <c r="L24" s="158"/>
      <c r="M24" s="158"/>
      <c r="N24" s="158"/>
      <c r="O24" s="158"/>
      <c r="P24" s="159"/>
      <c r="Q24" s="6"/>
    </row>
    <row r="25" spans="1:17">
      <c r="A25" s="8"/>
      <c r="B25" s="9" t="s">
        <v>56</v>
      </c>
      <c r="C25" s="10" t="s">
        <v>62</v>
      </c>
      <c r="D25" s="10" t="s">
        <v>63</v>
      </c>
      <c r="E25" s="10" t="s">
        <v>64</v>
      </c>
      <c r="F25" s="10" t="s">
        <v>65</v>
      </c>
      <c r="G25" s="10" t="s">
        <v>66</v>
      </c>
      <c r="H25" s="10" t="s">
        <v>67</v>
      </c>
      <c r="I25" s="8"/>
      <c r="J25" s="9" t="s">
        <v>56</v>
      </c>
      <c r="K25" s="10" t="s">
        <v>62</v>
      </c>
      <c r="L25" s="10" t="s">
        <v>63</v>
      </c>
      <c r="M25" s="10" t="s">
        <v>64</v>
      </c>
      <c r="N25" s="10" t="s">
        <v>65</v>
      </c>
      <c r="O25" s="10" t="s">
        <v>66</v>
      </c>
      <c r="P25" s="10" t="s">
        <v>67</v>
      </c>
      <c r="Q25" s="8"/>
    </row>
    <row r="26" spans="1:17">
      <c r="A26" s="8"/>
      <c r="B26" s="11" t="s">
        <v>68</v>
      </c>
      <c r="C26" s="11">
        <f>COUNTIF('REKOD PRESTASI MURID'!$G$12:$G$65,1)</f>
        <v>0</v>
      </c>
      <c r="D26" s="11">
        <f>COUNTIF('REKOD PRESTASI MURID'!$G$12:$G$65,2)</f>
        <v>1</v>
      </c>
      <c r="E26" s="11">
        <f>COUNTIF('REKOD PRESTASI MURID'!$G$12:$G$65,3)</f>
        <v>1</v>
      </c>
      <c r="F26" s="11">
        <f>COUNTIF('REKOD PRESTASI MURID'!$G$12:$G$65,4)</f>
        <v>1</v>
      </c>
      <c r="G26" s="11">
        <f>COUNTIF('REKOD PRESTASI MURID'!$G$12:$G$65,5)</f>
        <v>2</v>
      </c>
      <c r="H26" s="11">
        <f>COUNTIF('REKOD PRESTASI MURID'!$G$12:$G$65,6)</f>
        <v>0</v>
      </c>
      <c r="I26" s="8"/>
      <c r="J26" s="11" t="s">
        <v>68</v>
      </c>
      <c r="K26" s="11">
        <f>COUNTIF('REKOD PRESTASI MURID'!$AD$12:$AD$65,1)</f>
        <v>0</v>
      </c>
      <c r="L26" s="11">
        <f>COUNTIF('REKOD PRESTASI MURID'!$AD$12:$AD$65,2)</f>
        <v>0</v>
      </c>
      <c r="M26" s="11">
        <f>COUNTIF('REKOD PRESTASI MURID'!$AD$12:$AD$65,3)</f>
        <v>4</v>
      </c>
      <c r="N26" s="11">
        <f>COUNTIF('REKOD PRESTASI MURID'!$AD$12:$AD$65,4)</f>
        <v>1</v>
      </c>
      <c r="O26" s="11">
        <f>COUNTIF('REKOD PRESTASI MURID'!$AD$12:$AD$65,5)</f>
        <v>0</v>
      </c>
      <c r="P26" s="11">
        <f>COUNTIF('REKOD PRESTASI MURID'!$AD$12:$AD$65,6)</f>
        <v>0</v>
      </c>
      <c r="Q26" s="8"/>
    </row>
    <row r="27" spans="1:17">
      <c r="A27" s="8"/>
      <c r="B27" s="19"/>
      <c r="C27" s="19"/>
      <c r="D27" s="19"/>
      <c r="E27" s="19"/>
      <c r="F27" s="19"/>
      <c r="G27" s="19"/>
      <c r="H27" s="19"/>
      <c r="I27" s="8"/>
      <c r="J27" s="19"/>
      <c r="K27" s="19"/>
      <c r="L27" s="19"/>
      <c r="M27" s="19"/>
      <c r="N27" s="19"/>
      <c r="O27" s="19"/>
      <c r="P27" s="1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69</v>
      </c>
      <c r="G39" s="16">
        <f>SUM(C26:H26)</f>
        <v>5</v>
      </c>
      <c r="H39" s="15" t="s">
        <v>70</v>
      </c>
      <c r="I39" s="14"/>
      <c r="J39" s="19"/>
      <c r="K39" s="19"/>
      <c r="L39" s="19"/>
      <c r="M39" s="19"/>
      <c r="N39" s="15" t="s">
        <v>69</v>
      </c>
      <c r="O39" s="16">
        <f>SUM(K26:P26)</f>
        <v>5</v>
      </c>
      <c r="P39" s="15" t="s">
        <v>70</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56</v>
      </c>
      <c r="C42" s="10" t="s">
        <v>62</v>
      </c>
      <c r="D42" s="10" t="s">
        <v>63</v>
      </c>
      <c r="E42" s="10" t="s">
        <v>64</v>
      </c>
      <c r="F42" s="10" t="s">
        <v>65</v>
      </c>
      <c r="G42" s="10" t="s">
        <v>66</v>
      </c>
      <c r="H42" s="10" t="s">
        <v>67</v>
      </c>
      <c r="I42" s="8"/>
      <c r="J42" s="9" t="s">
        <v>56</v>
      </c>
      <c r="K42" s="10" t="s">
        <v>62</v>
      </c>
      <c r="L42" s="10" t="s">
        <v>63</v>
      </c>
      <c r="M42" s="10" t="s">
        <v>64</v>
      </c>
      <c r="N42" s="10" t="s">
        <v>65</v>
      </c>
      <c r="O42" s="10" t="s">
        <v>66</v>
      </c>
      <c r="P42" s="10" t="s">
        <v>67</v>
      </c>
      <c r="Q42" s="8"/>
    </row>
    <row r="43" spans="1:17" ht="16.5" hidden="1" customHeight="1">
      <c r="A43" s="8"/>
      <c r="B43" s="11" t="s">
        <v>68</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68</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69</v>
      </c>
      <c r="G56" s="16">
        <f>SUM(C43:H43)</f>
        <v>0</v>
      </c>
      <c r="H56" s="15" t="s">
        <v>70</v>
      </c>
      <c r="I56" s="8"/>
      <c r="J56" s="8"/>
      <c r="K56" s="8"/>
      <c r="L56" s="8"/>
      <c r="M56" s="8"/>
      <c r="N56" s="15" t="s">
        <v>69</v>
      </c>
      <c r="O56" s="16">
        <f>SUM(K43:P43)</f>
        <v>0</v>
      </c>
      <c r="P56" s="15" t="s">
        <v>70</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56</v>
      </c>
      <c r="C60" s="10" t="s">
        <v>62</v>
      </c>
      <c r="D60" s="10" t="s">
        <v>63</v>
      </c>
      <c r="E60" s="10" t="s">
        <v>64</v>
      </c>
      <c r="F60" s="10" t="s">
        <v>65</v>
      </c>
      <c r="G60" s="10" t="s">
        <v>66</v>
      </c>
      <c r="H60" s="10" t="s">
        <v>67</v>
      </c>
      <c r="I60" s="8"/>
      <c r="J60" s="9" t="s">
        <v>56</v>
      </c>
      <c r="K60" s="10" t="s">
        <v>62</v>
      </c>
      <c r="L60" s="10" t="s">
        <v>63</v>
      </c>
      <c r="M60" s="10" t="s">
        <v>64</v>
      </c>
      <c r="N60" s="10" t="s">
        <v>65</v>
      </c>
      <c r="O60" s="10" t="s">
        <v>66</v>
      </c>
      <c r="P60" s="10" t="s">
        <v>67</v>
      </c>
      <c r="Q60" s="8"/>
    </row>
    <row r="61" spans="1:17" ht="16.5" hidden="1" customHeight="1">
      <c r="A61" s="8"/>
      <c r="B61" s="11" t="s">
        <v>68</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68</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69</v>
      </c>
      <c r="G74" s="16">
        <f>SUM(C61:H61)</f>
        <v>0</v>
      </c>
      <c r="H74" s="15" t="s">
        <v>70</v>
      </c>
      <c r="I74" s="14"/>
      <c r="J74" s="19"/>
      <c r="K74" s="19"/>
      <c r="L74" s="19"/>
      <c r="M74" s="19"/>
      <c r="N74" s="15" t="s">
        <v>69</v>
      </c>
      <c r="O74" s="16">
        <f>SUM(K61:P61)</f>
        <v>0</v>
      </c>
      <c r="P74" s="15" t="s">
        <v>70</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56</v>
      </c>
      <c r="C77" s="10" t="s">
        <v>62</v>
      </c>
      <c r="D77" s="10" t="s">
        <v>63</v>
      </c>
      <c r="E77" s="10" t="s">
        <v>64</v>
      </c>
      <c r="F77" s="10" t="s">
        <v>65</v>
      </c>
      <c r="G77" s="10" t="s">
        <v>66</v>
      </c>
      <c r="H77" s="10" t="s">
        <v>67</v>
      </c>
      <c r="I77" s="8"/>
      <c r="J77" s="9" t="s">
        <v>56</v>
      </c>
      <c r="K77" s="10" t="s">
        <v>62</v>
      </c>
      <c r="L77" s="10" t="s">
        <v>63</v>
      </c>
      <c r="M77" s="10" t="s">
        <v>64</v>
      </c>
      <c r="N77" s="10" t="s">
        <v>65</v>
      </c>
      <c r="O77" s="10" t="s">
        <v>66</v>
      </c>
      <c r="P77" s="10" t="s">
        <v>67</v>
      </c>
      <c r="Q77" s="8"/>
    </row>
    <row r="78" spans="1:17" ht="16.5" hidden="1" customHeight="1">
      <c r="A78" s="8"/>
      <c r="B78" s="11" t="s">
        <v>68</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68</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69</v>
      </c>
      <c r="G91" s="16">
        <f>SUM(C78:H78)</f>
        <v>0</v>
      </c>
      <c r="H91" s="15" t="s">
        <v>70</v>
      </c>
      <c r="I91" s="8"/>
      <c r="J91" s="8"/>
      <c r="K91" s="8"/>
      <c r="L91" s="8"/>
      <c r="M91" s="8"/>
      <c r="N91" s="15" t="s">
        <v>69</v>
      </c>
      <c r="O91" s="16">
        <f>SUM(K78:P78)</f>
        <v>0</v>
      </c>
      <c r="P91" s="15" t="s">
        <v>70</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56</v>
      </c>
      <c r="C95" s="10" t="s">
        <v>62</v>
      </c>
      <c r="D95" s="10" t="s">
        <v>63</v>
      </c>
      <c r="E95" s="10" t="s">
        <v>64</v>
      </c>
      <c r="F95" s="10" t="s">
        <v>65</v>
      </c>
      <c r="G95" s="10" t="s">
        <v>66</v>
      </c>
      <c r="H95" s="10" t="s">
        <v>67</v>
      </c>
      <c r="I95" s="8"/>
      <c r="J95" s="9" t="s">
        <v>56</v>
      </c>
      <c r="K95" s="10" t="s">
        <v>62</v>
      </c>
      <c r="L95" s="10" t="s">
        <v>63</v>
      </c>
      <c r="M95" s="10" t="s">
        <v>64</v>
      </c>
      <c r="N95" s="10" t="s">
        <v>65</v>
      </c>
      <c r="O95" s="10" t="s">
        <v>66</v>
      </c>
      <c r="P95" s="10" t="s">
        <v>67</v>
      </c>
      <c r="Q95" s="8"/>
    </row>
    <row r="96" spans="1:17" ht="16.5" hidden="1" customHeight="1">
      <c r="A96" s="8"/>
      <c r="B96" s="11" t="s">
        <v>68</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68</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69</v>
      </c>
      <c r="G109" s="16">
        <f>SUM(C96:H96)</f>
        <v>0</v>
      </c>
      <c r="H109" s="15" t="s">
        <v>70</v>
      </c>
      <c r="I109" s="14"/>
      <c r="J109" s="19"/>
      <c r="K109" s="19"/>
      <c r="L109" s="19"/>
      <c r="M109" s="19"/>
      <c r="N109" s="15" t="s">
        <v>69</v>
      </c>
      <c r="O109" s="16">
        <f>SUM(K96:P96)</f>
        <v>0</v>
      </c>
      <c r="P109" s="15" t="s">
        <v>70</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56</v>
      </c>
      <c r="C112" s="10" t="s">
        <v>62</v>
      </c>
      <c r="D112" s="10" t="s">
        <v>63</v>
      </c>
      <c r="E112" s="10" t="s">
        <v>64</v>
      </c>
      <c r="F112" s="10" t="s">
        <v>65</v>
      </c>
      <c r="G112" s="10" t="s">
        <v>66</v>
      </c>
      <c r="H112" s="10" t="s">
        <v>67</v>
      </c>
      <c r="I112" s="8"/>
      <c r="J112" s="9" t="s">
        <v>56</v>
      </c>
      <c r="K112" s="10" t="s">
        <v>62</v>
      </c>
      <c r="L112" s="10" t="s">
        <v>63</v>
      </c>
      <c r="M112" s="10" t="s">
        <v>64</v>
      </c>
      <c r="N112" s="10" t="s">
        <v>65</v>
      </c>
      <c r="O112" s="10" t="s">
        <v>66</v>
      </c>
      <c r="P112" s="10" t="s">
        <v>67</v>
      </c>
      <c r="Q112" s="8"/>
    </row>
    <row r="113" spans="1:17" hidden="1">
      <c r="A113" s="8"/>
      <c r="B113" s="11" t="s">
        <v>68</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68</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69</v>
      </c>
      <c r="G126" s="16">
        <f>SUM(C113:H113)</f>
        <v>0</v>
      </c>
      <c r="H126" s="15" t="s">
        <v>70</v>
      </c>
      <c r="I126" s="8"/>
      <c r="J126" s="8"/>
      <c r="K126" s="8"/>
      <c r="L126" s="8"/>
      <c r="M126" s="8"/>
      <c r="N126" s="15" t="s">
        <v>69</v>
      </c>
      <c r="O126" s="16">
        <f>SUM(K113:P113)</f>
        <v>0</v>
      </c>
      <c r="P126" s="15" t="s">
        <v>70</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71</v>
      </c>
      <c r="D129" s="18"/>
      <c r="E129" s="18"/>
      <c r="F129" s="18"/>
      <c r="G129" s="18"/>
      <c r="H129" s="7"/>
      <c r="I129" s="4"/>
      <c r="J129" s="5">
        <f>'REKOD PRESTASI MURID'!T11</f>
        <v>0</v>
      </c>
      <c r="K129" s="18" t="s">
        <v>72</v>
      </c>
      <c r="L129" s="18"/>
      <c r="M129" s="18"/>
      <c r="N129" s="18"/>
      <c r="O129" s="18"/>
      <c r="P129" s="7"/>
      <c r="Q129" s="8"/>
    </row>
    <row r="130" spans="1:17" hidden="1">
      <c r="A130" s="8"/>
      <c r="B130" s="9" t="s">
        <v>56</v>
      </c>
      <c r="C130" s="10" t="s">
        <v>62</v>
      </c>
      <c r="D130" s="10" t="s">
        <v>63</v>
      </c>
      <c r="E130" s="10" t="s">
        <v>64</v>
      </c>
      <c r="F130" s="10" t="s">
        <v>65</v>
      </c>
      <c r="G130" s="10" t="s">
        <v>66</v>
      </c>
      <c r="H130" s="10" t="s">
        <v>67</v>
      </c>
      <c r="I130" s="8"/>
      <c r="J130" s="9" t="s">
        <v>56</v>
      </c>
      <c r="K130" s="10" t="s">
        <v>62</v>
      </c>
      <c r="L130" s="10" t="s">
        <v>63</v>
      </c>
      <c r="M130" s="10" t="s">
        <v>64</v>
      </c>
      <c r="N130" s="10" t="s">
        <v>65</v>
      </c>
      <c r="O130" s="10" t="s">
        <v>66</v>
      </c>
      <c r="P130" s="10" t="s">
        <v>67</v>
      </c>
      <c r="Q130" s="8"/>
    </row>
    <row r="131" spans="1:17" hidden="1">
      <c r="A131" s="8"/>
      <c r="B131" s="11" t="s">
        <v>68</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68</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69</v>
      </c>
      <c r="G144" s="16">
        <f>SUM(C131:H131)</f>
        <v>0</v>
      </c>
      <c r="H144" s="15" t="s">
        <v>70</v>
      </c>
      <c r="I144" s="14"/>
      <c r="J144" s="19"/>
      <c r="K144" s="19"/>
      <c r="L144" s="19"/>
      <c r="M144" s="19"/>
      <c r="N144" s="15" t="s">
        <v>69</v>
      </c>
      <c r="O144" s="16">
        <f>SUM(K131:P131)</f>
        <v>0</v>
      </c>
      <c r="P144" s="15" t="s">
        <v>70</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73</v>
      </c>
      <c r="D147" s="6"/>
      <c r="E147" s="6"/>
      <c r="F147" s="6"/>
      <c r="G147" s="6"/>
      <c r="H147" s="7"/>
      <c r="I147" s="4"/>
      <c r="J147" s="5">
        <f>'REKOD PRESTASI MURID'!V11</f>
        <v>0</v>
      </c>
      <c r="K147" s="6" t="s">
        <v>74</v>
      </c>
      <c r="L147" s="6"/>
      <c r="M147" s="6"/>
      <c r="N147" s="6"/>
      <c r="O147" s="6"/>
      <c r="P147" s="7"/>
      <c r="Q147" s="8"/>
    </row>
    <row r="148" spans="1:17" hidden="1">
      <c r="A148" s="8"/>
      <c r="B148" s="9" t="s">
        <v>56</v>
      </c>
      <c r="C148" s="10" t="s">
        <v>62</v>
      </c>
      <c r="D148" s="10" t="s">
        <v>63</v>
      </c>
      <c r="E148" s="10" t="s">
        <v>64</v>
      </c>
      <c r="F148" s="10" t="s">
        <v>65</v>
      </c>
      <c r="G148" s="10" t="s">
        <v>66</v>
      </c>
      <c r="H148" s="10" t="s">
        <v>67</v>
      </c>
      <c r="I148" s="8"/>
      <c r="J148" s="9" t="s">
        <v>56</v>
      </c>
      <c r="K148" s="10" t="s">
        <v>62</v>
      </c>
      <c r="L148" s="10" t="s">
        <v>63</v>
      </c>
      <c r="M148" s="10" t="s">
        <v>64</v>
      </c>
      <c r="N148" s="10" t="s">
        <v>65</v>
      </c>
      <c r="O148" s="10" t="s">
        <v>66</v>
      </c>
      <c r="P148" s="10" t="s">
        <v>67</v>
      </c>
      <c r="Q148" s="8"/>
    </row>
    <row r="149" spans="1:17" hidden="1">
      <c r="A149" s="8"/>
      <c r="B149" s="11" t="s">
        <v>68</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68</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69</v>
      </c>
      <c r="G162" s="16">
        <f>SUM(C149:H149)</f>
        <v>0</v>
      </c>
      <c r="H162" s="15" t="s">
        <v>70</v>
      </c>
      <c r="I162" s="8"/>
      <c r="J162" s="8"/>
      <c r="K162" s="8"/>
      <c r="L162" s="8"/>
      <c r="M162" s="8"/>
      <c r="N162" s="15" t="s">
        <v>69</v>
      </c>
      <c r="O162" s="16">
        <f>SUM(K149:P149)</f>
        <v>0</v>
      </c>
      <c r="P162" s="15" t="s">
        <v>70</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75</v>
      </c>
      <c r="D165" s="18"/>
      <c r="E165" s="18"/>
      <c r="F165" s="18"/>
      <c r="G165" s="18"/>
      <c r="H165" s="7"/>
      <c r="I165" s="4"/>
      <c r="J165" s="5">
        <f>'REKOD PRESTASI MURID'!X11</f>
        <v>0</v>
      </c>
      <c r="K165" s="18" t="s">
        <v>76</v>
      </c>
      <c r="L165" s="18"/>
      <c r="M165" s="18"/>
      <c r="N165" s="18"/>
      <c r="O165" s="18"/>
      <c r="P165" s="7"/>
      <c r="Q165" s="8"/>
    </row>
    <row r="166" spans="1:17" hidden="1">
      <c r="A166" s="8"/>
      <c r="B166" s="9" t="s">
        <v>56</v>
      </c>
      <c r="C166" s="10" t="s">
        <v>62</v>
      </c>
      <c r="D166" s="10" t="s">
        <v>63</v>
      </c>
      <c r="E166" s="10" t="s">
        <v>64</v>
      </c>
      <c r="F166" s="10" t="s">
        <v>65</v>
      </c>
      <c r="G166" s="10" t="s">
        <v>66</v>
      </c>
      <c r="H166" s="10" t="s">
        <v>67</v>
      </c>
      <c r="I166" s="8"/>
      <c r="J166" s="9" t="s">
        <v>56</v>
      </c>
      <c r="K166" s="10" t="s">
        <v>62</v>
      </c>
      <c r="L166" s="10" t="s">
        <v>63</v>
      </c>
      <c r="M166" s="10" t="s">
        <v>64</v>
      </c>
      <c r="N166" s="10" t="s">
        <v>65</v>
      </c>
      <c r="O166" s="10" t="s">
        <v>66</v>
      </c>
      <c r="P166" s="10" t="s">
        <v>67</v>
      </c>
      <c r="Q166" s="8"/>
    </row>
    <row r="167" spans="1:17" hidden="1">
      <c r="A167" s="8"/>
      <c r="B167" s="11" t="s">
        <v>68</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68</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69</v>
      </c>
      <c r="G180" s="16">
        <f>SUM(C167:H167)</f>
        <v>0</v>
      </c>
      <c r="H180" s="15" t="s">
        <v>70</v>
      </c>
      <c r="I180" s="14"/>
      <c r="J180" s="19"/>
      <c r="K180" s="19"/>
      <c r="L180" s="19"/>
      <c r="M180" s="19"/>
      <c r="N180" s="15" t="s">
        <v>69</v>
      </c>
      <c r="O180" s="16">
        <f>SUM(K167:P167)</f>
        <v>0</v>
      </c>
      <c r="P180" s="15" t="s">
        <v>70</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77</v>
      </c>
      <c r="D183" s="25"/>
      <c r="E183" s="25"/>
      <c r="F183" s="25"/>
      <c r="G183" s="25"/>
      <c r="H183" s="25"/>
      <c r="I183" s="14"/>
      <c r="J183" s="5">
        <f>'REKOD PRESTASI MURID'!Z11</f>
        <v>0</v>
      </c>
      <c r="K183" s="18" t="s">
        <v>78</v>
      </c>
      <c r="L183" s="18"/>
      <c r="M183" s="18"/>
      <c r="N183" s="26"/>
      <c r="O183" s="27"/>
      <c r="P183" s="12"/>
      <c r="Q183" s="8"/>
    </row>
    <row r="184" spans="1:17" hidden="1">
      <c r="A184" s="8"/>
      <c r="B184" s="9" t="s">
        <v>56</v>
      </c>
      <c r="C184" s="10" t="s">
        <v>62</v>
      </c>
      <c r="D184" s="10" t="s">
        <v>63</v>
      </c>
      <c r="E184" s="10" t="s">
        <v>64</v>
      </c>
      <c r="F184" s="10" t="s">
        <v>65</v>
      </c>
      <c r="G184" s="10" t="s">
        <v>66</v>
      </c>
      <c r="H184" s="10" t="s">
        <v>67</v>
      </c>
      <c r="I184" s="8"/>
      <c r="J184" s="9" t="s">
        <v>56</v>
      </c>
      <c r="K184" s="10" t="s">
        <v>62</v>
      </c>
      <c r="L184" s="10" t="s">
        <v>63</v>
      </c>
      <c r="M184" s="10" t="s">
        <v>64</v>
      </c>
      <c r="N184" s="10" t="s">
        <v>65</v>
      </c>
      <c r="O184" s="10" t="s">
        <v>66</v>
      </c>
      <c r="P184" s="10" t="s">
        <v>67</v>
      </c>
      <c r="Q184" s="8"/>
    </row>
    <row r="185" spans="1:17" hidden="1">
      <c r="A185" s="8"/>
      <c r="B185" s="11" t="s">
        <v>68</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68</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69</v>
      </c>
      <c r="G198" s="16">
        <f>SUM(C185:H185)</f>
        <v>0</v>
      </c>
      <c r="H198" s="15" t="s">
        <v>70</v>
      </c>
      <c r="I198" s="14"/>
      <c r="J198" s="19"/>
      <c r="K198" s="19"/>
      <c r="L198" s="19"/>
      <c r="M198" s="19"/>
      <c r="N198" s="15" t="s">
        <v>69</v>
      </c>
      <c r="O198" s="16">
        <f>SUM(K185:P185)</f>
        <v>0</v>
      </c>
      <c r="P198" s="15" t="s">
        <v>70</v>
      </c>
      <c r="Q198" s="14"/>
    </row>
    <row r="199" spans="1:17" hidden="1">
      <c r="A199" s="8"/>
      <c r="B199" s="8"/>
      <c r="C199" s="8"/>
      <c r="D199" s="8"/>
      <c r="E199" s="8"/>
      <c r="F199" s="8"/>
      <c r="G199" s="14"/>
      <c r="H199" s="201"/>
      <c r="I199" s="14"/>
      <c r="J199" s="8"/>
      <c r="K199" s="8"/>
      <c r="L199" s="8"/>
      <c r="M199" s="8"/>
      <c r="N199" s="8"/>
      <c r="O199" s="14"/>
      <c r="P199" s="201"/>
      <c r="Q199" s="14"/>
    </row>
    <row r="200" spans="1:17" hidden="1">
      <c r="A200" s="8"/>
      <c r="B200" s="4"/>
      <c r="C200" s="4"/>
      <c r="D200" s="4"/>
      <c r="E200" s="4"/>
      <c r="F200" s="4"/>
      <c r="G200" s="6"/>
      <c r="H200" s="200"/>
      <c r="I200" s="14"/>
      <c r="J200" s="8"/>
      <c r="K200" s="8"/>
      <c r="L200" s="8"/>
      <c r="M200" s="8"/>
      <c r="N200" s="8"/>
      <c r="O200" s="14"/>
      <c r="P200" s="200"/>
      <c r="Q200" s="14"/>
    </row>
    <row r="201" spans="1:17" ht="18.75" hidden="1">
      <c r="A201" s="8"/>
      <c r="B201" s="5">
        <f>'REKOD PRESTASI MURID'!AA11</f>
        <v>0</v>
      </c>
      <c r="C201" s="18" t="s">
        <v>79</v>
      </c>
      <c r="D201" s="18"/>
      <c r="E201" s="18"/>
      <c r="F201" s="18"/>
      <c r="G201" s="18"/>
      <c r="H201" s="12"/>
      <c r="I201" s="14"/>
      <c r="J201" s="5">
        <f>'REKOD PRESTASI MURID'!AB11</f>
        <v>0</v>
      </c>
      <c r="K201" s="18" t="s">
        <v>80</v>
      </c>
      <c r="L201" s="18"/>
      <c r="M201" s="18"/>
      <c r="N201" s="18"/>
      <c r="O201" s="18"/>
      <c r="P201" s="12"/>
      <c r="Q201" s="14"/>
    </row>
    <row r="202" spans="1:17" hidden="1">
      <c r="A202" s="8"/>
      <c r="B202" s="9" t="s">
        <v>56</v>
      </c>
      <c r="C202" s="10" t="s">
        <v>62</v>
      </c>
      <c r="D202" s="10" t="s">
        <v>63</v>
      </c>
      <c r="E202" s="10" t="s">
        <v>64</v>
      </c>
      <c r="F202" s="10" t="s">
        <v>65</v>
      </c>
      <c r="G202" s="10" t="s">
        <v>66</v>
      </c>
      <c r="H202" s="10" t="s">
        <v>67</v>
      </c>
      <c r="I202" s="8"/>
      <c r="J202" s="9" t="s">
        <v>56</v>
      </c>
      <c r="K202" s="10" t="s">
        <v>62</v>
      </c>
      <c r="L202" s="10" t="s">
        <v>63</v>
      </c>
      <c r="M202" s="10" t="s">
        <v>64</v>
      </c>
      <c r="N202" s="10" t="s">
        <v>65</v>
      </c>
      <c r="O202" s="10" t="s">
        <v>66</v>
      </c>
      <c r="P202" s="10" t="s">
        <v>67</v>
      </c>
      <c r="Q202" s="8"/>
    </row>
    <row r="203" spans="1:17" hidden="1">
      <c r="A203" s="8"/>
      <c r="B203" s="11" t="s">
        <v>68</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68</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69</v>
      </c>
      <c r="G216" s="16">
        <f>SUM(C203:H203)</f>
        <v>0</v>
      </c>
      <c r="H216" s="15" t="s">
        <v>70</v>
      </c>
      <c r="I216" s="14"/>
      <c r="J216" s="19"/>
      <c r="K216" s="19"/>
      <c r="L216" s="19"/>
      <c r="M216" s="19"/>
      <c r="N216" s="15" t="s">
        <v>69</v>
      </c>
      <c r="O216" s="16">
        <f>SUM(K203:P203)</f>
        <v>0</v>
      </c>
      <c r="P216" s="15" t="s">
        <v>70</v>
      </c>
      <c r="Q216" s="8"/>
    </row>
    <row r="217" spans="1:17" hidden="1">
      <c r="A217" s="4"/>
      <c r="B217" s="4"/>
      <c r="C217" s="4"/>
      <c r="D217" s="4"/>
      <c r="E217" s="4"/>
      <c r="F217" s="4"/>
      <c r="G217" s="6"/>
      <c r="H217" s="202"/>
      <c r="I217" s="6"/>
      <c r="J217" s="4"/>
      <c r="K217" s="4"/>
      <c r="L217" s="4"/>
      <c r="M217" s="4"/>
      <c r="N217" s="4"/>
      <c r="O217" s="6"/>
      <c r="P217" s="202"/>
      <c r="Q217" s="4"/>
    </row>
    <row r="218" spans="1:17" hidden="1">
      <c r="A218" s="4"/>
      <c r="B218" s="4"/>
      <c r="C218" s="4"/>
      <c r="D218" s="4"/>
      <c r="E218" s="4"/>
      <c r="F218" s="4"/>
      <c r="G218" s="6"/>
      <c r="H218" s="202"/>
      <c r="I218" s="6"/>
      <c r="J218" s="4"/>
      <c r="K218" s="4"/>
      <c r="L218" s="4"/>
      <c r="M218" s="4"/>
      <c r="N218" s="4"/>
      <c r="O218" s="6"/>
      <c r="P218" s="202"/>
      <c r="Q218" s="4"/>
    </row>
    <row r="219" spans="1:17" ht="18.75" hidden="1">
      <c r="A219" s="4"/>
      <c r="B219" s="5">
        <f>'REKOD PRESTASI MURID'!AC11</f>
        <v>0</v>
      </c>
      <c r="C219" s="18" t="s">
        <v>81</v>
      </c>
      <c r="D219" s="18"/>
      <c r="E219" s="18"/>
      <c r="F219" s="18"/>
      <c r="G219" s="18"/>
      <c r="H219" s="7"/>
      <c r="I219" s="6"/>
      <c r="J219" s="5" t="str">
        <f>'REKOD PRESTASI MURID'!AD9</f>
        <v>TAHAP PENGUASAAN KESELURUHAN</v>
      </c>
      <c r="K219" s="18"/>
      <c r="L219" s="18"/>
      <c r="M219" s="18"/>
      <c r="N219" s="18"/>
      <c r="O219" s="18"/>
      <c r="P219" s="28"/>
      <c r="Q219" s="4"/>
    </row>
    <row r="220" spans="1:17" hidden="1">
      <c r="A220" s="8"/>
      <c r="B220" s="9" t="s">
        <v>56</v>
      </c>
      <c r="C220" s="10" t="s">
        <v>62</v>
      </c>
      <c r="D220" s="10" t="s">
        <v>63</v>
      </c>
      <c r="E220" s="10" t="s">
        <v>64</v>
      </c>
      <c r="F220" s="10" t="s">
        <v>65</v>
      </c>
      <c r="G220" s="10" t="s">
        <v>66</v>
      </c>
      <c r="H220" s="10" t="s">
        <v>67</v>
      </c>
      <c r="I220" s="8"/>
      <c r="J220" s="9" t="s">
        <v>56</v>
      </c>
      <c r="K220" s="10" t="s">
        <v>62</v>
      </c>
      <c r="L220" s="10" t="s">
        <v>63</v>
      </c>
      <c r="M220" s="10" t="s">
        <v>64</v>
      </c>
      <c r="N220" s="10" t="s">
        <v>65</v>
      </c>
      <c r="O220" s="10" t="s">
        <v>66</v>
      </c>
      <c r="P220" s="10" t="s">
        <v>67</v>
      </c>
      <c r="Q220" s="8"/>
    </row>
    <row r="221" spans="1:17" hidden="1">
      <c r="A221" s="8"/>
      <c r="B221" s="11" t="s">
        <v>68</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68</v>
      </c>
      <c r="K221" s="11">
        <f>COUNTIF('REKOD PRESTASI MURID'!$AD$12:$AD$65,1)</f>
        <v>0</v>
      </c>
      <c r="L221" s="11">
        <f>COUNTIF('REKOD PRESTASI MURID'!$AD$12:$AD$65,2)</f>
        <v>0</v>
      </c>
      <c r="M221" s="11">
        <f>COUNTIF('REKOD PRESTASI MURID'!$AD$12:$AD$65,3)</f>
        <v>4</v>
      </c>
      <c r="N221" s="11">
        <f>COUNTIF('REKOD PRESTASI MURID'!$AD$12:$AD$65,4)</f>
        <v>1</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69</v>
      </c>
      <c r="G234" s="16">
        <f>SUM(C221:H221)</f>
        <v>0</v>
      </c>
      <c r="H234" s="15" t="s">
        <v>70</v>
      </c>
      <c r="I234" s="14"/>
      <c r="J234" s="19"/>
      <c r="K234" s="19"/>
      <c r="L234" s="19"/>
      <c r="M234" s="19"/>
      <c r="N234" s="15" t="s">
        <v>69</v>
      </c>
      <c r="O234" s="16">
        <f>SUM(K221:P221)</f>
        <v>5</v>
      </c>
      <c r="P234" s="15" t="s">
        <v>70</v>
      </c>
      <c r="Q234" s="8"/>
    </row>
    <row r="235" spans="1:17" hidden="1">
      <c r="A235" s="4"/>
      <c r="B235" s="4"/>
      <c r="C235" s="4"/>
      <c r="D235" s="4"/>
      <c r="E235" s="4"/>
      <c r="F235" s="4"/>
      <c r="G235" s="6"/>
      <c r="H235" s="203"/>
      <c r="I235" s="6"/>
      <c r="J235" s="4"/>
      <c r="K235" s="4"/>
      <c r="L235" s="4"/>
      <c r="M235" s="4"/>
      <c r="N235" s="4"/>
      <c r="O235" s="4"/>
      <c r="P235" s="203"/>
      <c r="Q235" s="4"/>
    </row>
    <row r="236" spans="1:17" hidden="1">
      <c r="A236" s="4"/>
      <c r="B236" s="4"/>
      <c r="C236" s="4"/>
      <c r="D236" s="4"/>
      <c r="E236" s="4"/>
      <c r="F236" s="4"/>
      <c r="G236" s="6"/>
      <c r="H236" s="202"/>
      <c r="I236" s="6"/>
      <c r="J236" s="4"/>
      <c r="K236" s="4"/>
      <c r="L236" s="4"/>
      <c r="M236" s="4"/>
      <c r="N236" s="4"/>
      <c r="O236" s="4"/>
      <c r="P236" s="202"/>
      <c r="Q236" s="4"/>
    </row>
    <row r="237" spans="1:17" ht="18.75" hidden="1">
      <c r="A237" s="4"/>
      <c r="B237" s="204" t="e">
        <f>'REKOD PRESTASI MURID'!#REF!</f>
        <v>#REF!</v>
      </c>
      <c r="C237" s="204"/>
      <c r="D237" s="204"/>
      <c r="E237" s="204"/>
      <c r="F237" s="204"/>
      <c r="G237" s="204"/>
      <c r="H237" s="204"/>
      <c r="I237" s="6"/>
      <c r="J237" s="5" t="e">
        <f>'REKOD PRESTASI MURID'!#REF!</f>
        <v>#REF!</v>
      </c>
      <c r="K237" s="18"/>
      <c r="L237" s="18"/>
      <c r="M237" s="18"/>
      <c r="N237" s="18"/>
      <c r="O237" s="18"/>
      <c r="P237" s="7"/>
      <c r="Q237" s="4"/>
    </row>
    <row r="238" spans="1:17" hidden="1">
      <c r="A238" s="8"/>
      <c r="B238" s="9" t="s">
        <v>56</v>
      </c>
      <c r="C238" s="10" t="s">
        <v>62</v>
      </c>
      <c r="D238" s="10" t="s">
        <v>63</v>
      </c>
      <c r="E238" s="10" t="s">
        <v>64</v>
      </c>
      <c r="F238" s="10" t="s">
        <v>65</v>
      </c>
      <c r="G238" s="10" t="s">
        <v>66</v>
      </c>
      <c r="H238" s="10" t="s">
        <v>67</v>
      </c>
      <c r="I238" s="8"/>
      <c r="J238" s="9" t="s">
        <v>56</v>
      </c>
      <c r="K238" s="10" t="s">
        <v>62</v>
      </c>
      <c r="L238" s="10" t="s">
        <v>63</v>
      </c>
      <c r="M238" s="10" t="s">
        <v>64</v>
      </c>
      <c r="N238" s="10" t="s">
        <v>65</v>
      </c>
      <c r="O238" s="10" t="s">
        <v>66</v>
      </c>
      <c r="P238" s="10" t="s">
        <v>67</v>
      </c>
      <c r="Q238" s="8"/>
    </row>
    <row r="239" spans="1:17" hidden="1">
      <c r="A239" s="8"/>
      <c r="B239" s="11" t="s">
        <v>68</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68</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69</v>
      </c>
      <c r="G252" s="16" t="e">
        <f>SUM(C239:H239)</f>
        <v>#REF!</v>
      </c>
      <c r="H252" s="15" t="s">
        <v>70</v>
      </c>
      <c r="I252" s="8"/>
      <c r="J252" s="19"/>
      <c r="K252" s="19"/>
      <c r="L252" s="19"/>
      <c r="M252" s="19"/>
      <c r="N252" s="15" t="s">
        <v>69</v>
      </c>
      <c r="O252" s="16" t="e">
        <f>SUM(K239:P239)</f>
        <v>#REF!</v>
      </c>
      <c r="P252" s="15" t="s">
        <v>70</v>
      </c>
      <c r="Q252" s="14"/>
    </row>
    <row r="253" spans="1:17" hidden="1">
      <c r="A253" s="4"/>
      <c r="B253" s="4"/>
      <c r="C253" s="4"/>
      <c r="D253" s="4"/>
      <c r="E253" s="4"/>
      <c r="F253" s="4"/>
      <c r="G253" s="4"/>
      <c r="H253" s="202"/>
      <c r="I253" s="4"/>
      <c r="J253" s="4"/>
      <c r="K253" s="4"/>
      <c r="L253" s="4"/>
      <c r="M253" s="4"/>
      <c r="N253" s="4"/>
      <c r="O253" s="6"/>
      <c r="P253" s="202"/>
      <c r="Q253" s="6"/>
    </row>
    <row r="254" spans="1:17" hidden="1">
      <c r="A254" s="4"/>
      <c r="B254" s="4"/>
      <c r="C254" s="4"/>
      <c r="D254" s="4"/>
      <c r="E254" s="4"/>
      <c r="F254" s="4"/>
      <c r="G254" s="4"/>
      <c r="H254" s="202"/>
      <c r="I254" s="4"/>
      <c r="J254" s="4"/>
      <c r="K254" s="4"/>
      <c r="L254" s="4"/>
      <c r="M254" s="4"/>
      <c r="N254" s="4"/>
      <c r="O254" s="6"/>
      <c r="P254" s="202"/>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56</v>
      </c>
      <c r="C256" s="10" t="s">
        <v>62</v>
      </c>
      <c r="D256" s="10" t="s">
        <v>63</v>
      </c>
      <c r="E256" s="10" t="s">
        <v>64</v>
      </c>
      <c r="F256" s="10" t="s">
        <v>65</v>
      </c>
      <c r="G256" s="10" t="s">
        <v>66</v>
      </c>
      <c r="H256" s="10" t="s">
        <v>67</v>
      </c>
      <c r="I256" s="8"/>
      <c r="J256" s="29"/>
      <c r="K256" s="30"/>
      <c r="L256" s="30"/>
      <c r="M256" s="30"/>
      <c r="N256" s="30"/>
      <c r="O256" s="30"/>
      <c r="P256" s="30"/>
      <c r="Q256" s="8"/>
    </row>
    <row r="257" spans="1:17" hidden="1">
      <c r="A257" s="8"/>
      <c r="B257" s="11" t="s">
        <v>68</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69</v>
      </c>
      <c r="G270" s="16" t="e">
        <f>SUM(C257:H257)</f>
        <v>#REF!</v>
      </c>
      <c r="H270" s="15" t="s">
        <v>70</v>
      </c>
      <c r="I270" s="8"/>
      <c r="J270" s="34"/>
      <c r="K270" s="34"/>
      <c r="L270" s="34"/>
      <c r="M270" s="34"/>
      <c r="N270" s="34"/>
      <c r="O270" s="35"/>
      <c r="P270" s="34"/>
      <c r="Q270" s="8"/>
    </row>
    <row r="271" spans="1:17" hidden="1">
      <c r="A271" s="4"/>
      <c r="B271" s="4"/>
      <c r="C271" s="4"/>
      <c r="D271" s="4"/>
      <c r="E271" s="4"/>
      <c r="F271" s="4"/>
      <c r="G271" s="6"/>
      <c r="H271" s="202"/>
      <c r="I271" s="4"/>
      <c r="J271" s="4"/>
      <c r="K271" s="4"/>
      <c r="L271" s="4"/>
      <c r="M271" s="4"/>
      <c r="N271" s="4"/>
      <c r="O271" s="6"/>
      <c r="P271" s="202"/>
      <c r="Q271" s="4"/>
    </row>
    <row r="272" spans="1:17" hidden="1">
      <c r="A272" s="4"/>
      <c r="B272" s="4"/>
      <c r="C272" s="4"/>
      <c r="D272" s="4"/>
      <c r="E272" s="4"/>
      <c r="F272" s="4"/>
      <c r="G272" s="6"/>
      <c r="H272" s="202"/>
      <c r="I272" s="4"/>
      <c r="J272" s="4"/>
      <c r="K272" s="4"/>
      <c r="L272" s="4"/>
      <c r="M272" s="4"/>
      <c r="N272" s="4"/>
      <c r="O272" s="6"/>
      <c r="P272" s="202"/>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56</v>
      </c>
      <c r="C274" s="10" t="s">
        <v>62</v>
      </c>
      <c r="D274" s="10" t="s">
        <v>63</v>
      </c>
      <c r="E274" s="10" t="s">
        <v>64</v>
      </c>
      <c r="F274" s="10" t="s">
        <v>65</v>
      </c>
      <c r="G274" s="10" t="s">
        <v>66</v>
      </c>
      <c r="H274" s="10" t="s">
        <v>67</v>
      </c>
      <c r="I274" s="8"/>
      <c r="J274" s="9" t="s">
        <v>56</v>
      </c>
      <c r="K274" s="10" t="s">
        <v>62</v>
      </c>
      <c r="L274" s="10" t="s">
        <v>63</v>
      </c>
      <c r="M274" s="10" t="s">
        <v>64</v>
      </c>
      <c r="N274" s="10" t="s">
        <v>65</v>
      </c>
      <c r="O274" s="10" t="s">
        <v>66</v>
      </c>
      <c r="P274" s="10" t="s">
        <v>67</v>
      </c>
      <c r="Q274" s="8"/>
    </row>
    <row r="275" spans="1:17" hidden="1">
      <c r="A275" s="8"/>
      <c r="B275" s="11" t="s">
        <v>68</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68</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69</v>
      </c>
      <c r="G288" s="16">
        <f>SUM(C275:H275)</f>
        <v>0</v>
      </c>
      <c r="H288" s="15" t="s">
        <v>70</v>
      </c>
      <c r="I288" s="14"/>
      <c r="J288" s="19"/>
      <c r="K288" s="19"/>
      <c r="L288" s="19"/>
      <c r="M288" s="19"/>
      <c r="N288" s="15" t="s">
        <v>69</v>
      </c>
      <c r="O288" s="16">
        <f>SUM(K275:P275)</f>
        <v>0</v>
      </c>
      <c r="P288" s="15" t="s">
        <v>70</v>
      </c>
      <c r="Q288" s="8"/>
    </row>
    <row r="289" spans="1:17" hidden="1">
      <c r="A289" s="8"/>
      <c r="B289" s="8"/>
      <c r="C289" s="8"/>
      <c r="D289" s="8"/>
      <c r="E289" s="8"/>
      <c r="F289" s="8"/>
      <c r="G289" s="14"/>
      <c r="H289" s="200"/>
      <c r="I289" s="14"/>
      <c r="J289" s="8"/>
      <c r="K289" s="8"/>
      <c r="L289" s="8"/>
      <c r="M289" s="8"/>
      <c r="N289" s="8"/>
      <c r="O289" s="14"/>
      <c r="P289" s="200"/>
      <c r="Q289" s="8"/>
    </row>
    <row r="290" spans="1:17" hidden="1">
      <c r="A290" s="8"/>
      <c r="B290" s="8"/>
      <c r="C290" s="8"/>
      <c r="D290" s="8"/>
      <c r="E290" s="8"/>
      <c r="F290" s="8"/>
      <c r="G290" s="14"/>
      <c r="H290" s="200"/>
      <c r="I290" s="14"/>
      <c r="J290" s="8"/>
      <c r="K290" s="8"/>
      <c r="L290" s="8"/>
      <c r="M290" s="8"/>
      <c r="N290" s="8"/>
      <c r="O290" s="14"/>
      <c r="P290" s="200"/>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56</v>
      </c>
      <c r="C292" s="10" t="s">
        <v>62</v>
      </c>
      <c r="D292" s="10" t="s">
        <v>63</v>
      </c>
      <c r="E292" s="10" t="s">
        <v>64</v>
      </c>
      <c r="F292" s="10" t="s">
        <v>65</v>
      </c>
      <c r="G292" s="10" t="s">
        <v>66</v>
      </c>
      <c r="H292" s="10" t="s">
        <v>67</v>
      </c>
      <c r="I292" s="8"/>
      <c r="J292" s="9" t="s">
        <v>56</v>
      </c>
      <c r="K292" s="10" t="s">
        <v>62</v>
      </c>
      <c r="L292" s="10" t="s">
        <v>63</v>
      </c>
      <c r="M292" s="10" t="s">
        <v>64</v>
      </c>
      <c r="N292" s="10" t="s">
        <v>65</v>
      </c>
      <c r="O292" s="10" t="s">
        <v>66</v>
      </c>
      <c r="P292" s="10" t="s">
        <v>67</v>
      </c>
      <c r="Q292" s="8"/>
    </row>
    <row r="293" spans="1:17" hidden="1">
      <c r="A293" s="8"/>
      <c r="B293" s="11" t="s">
        <v>68</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68</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69</v>
      </c>
      <c r="G306" s="16">
        <f>SUM(C293:H293)</f>
        <v>0</v>
      </c>
      <c r="H306" s="15" t="s">
        <v>70</v>
      </c>
      <c r="I306" s="8"/>
      <c r="J306" s="8"/>
      <c r="K306" s="8"/>
      <c r="L306" s="8"/>
      <c r="M306" s="8"/>
      <c r="N306" s="15" t="s">
        <v>69</v>
      </c>
      <c r="O306" s="16">
        <f>SUM(K293:P293)</f>
        <v>0</v>
      </c>
      <c r="P306" s="15" t="s">
        <v>70</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15</v>
      </c>
      <c r="C309" s="32"/>
      <c r="D309" s="32"/>
      <c r="E309" s="32"/>
      <c r="F309" s="32"/>
      <c r="G309" s="32"/>
      <c r="H309" s="33"/>
      <c r="I309" s="8"/>
      <c r="J309" s="8"/>
      <c r="K309" s="8"/>
      <c r="L309" s="8"/>
      <c r="M309" s="8"/>
      <c r="N309" s="8"/>
      <c r="O309" s="8"/>
      <c r="P309" s="8"/>
      <c r="Q309" s="8"/>
    </row>
    <row r="310" spans="1:17" hidden="1">
      <c r="A310" s="8"/>
      <c r="B310" s="9" t="s">
        <v>56</v>
      </c>
      <c r="C310" s="10" t="s">
        <v>62</v>
      </c>
      <c r="D310" s="10" t="s">
        <v>63</v>
      </c>
      <c r="E310" s="10" t="s">
        <v>64</v>
      </c>
      <c r="F310" s="10" t="s">
        <v>65</v>
      </c>
      <c r="G310" s="10" t="s">
        <v>66</v>
      </c>
      <c r="H310" s="10" t="s">
        <v>67</v>
      </c>
      <c r="I310" s="8"/>
      <c r="J310" s="8"/>
      <c r="K310" s="8"/>
      <c r="L310" s="8"/>
      <c r="M310" s="8"/>
      <c r="N310" s="8"/>
      <c r="O310" s="8"/>
      <c r="P310" s="8"/>
      <c r="Q310" s="8"/>
    </row>
    <row r="311" spans="1:17" hidden="1">
      <c r="A311" s="8"/>
      <c r="B311" s="11" t="s">
        <v>68</v>
      </c>
      <c r="C311" s="11">
        <f>COUNTIF('REKOD PRESTASI MURID'!$AD$12:$AD$65,1)</f>
        <v>0</v>
      </c>
      <c r="D311" s="11">
        <f>COUNTIF('REKOD PRESTASI MURID'!$AD$12:$AD$65,2)</f>
        <v>0</v>
      </c>
      <c r="E311" s="11">
        <f>COUNTIF('REKOD PRESTASI MURID'!$AD$12:$AD$65,3)</f>
        <v>4</v>
      </c>
      <c r="F311" s="11">
        <f>COUNTIF('REKOD PRESTASI MURID'!$AD$12:$AD$65,4)</f>
        <v>1</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69</v>
      </c>
      <c r="G324" s="16">
        <f>SUM(C311:H311)</f>
        <v>5</v>
      </c>
      <c r="H324" s="15" t="s">
        <v>70</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56</v>
      </c>
      <c r="K328" s="10" t="s">
        <v>62</v>
      </c>
      <c r="L328" s="10" t="s">
        <v>63</v>
      </c>
      <c r="M328" s="10" t="s">
        <v>64</v>
      </c>
      <c r="N328" s="10" t="s">
        <v>65</v>
      </c>
      <c r="O328" s="10" t="s">
        <v>66</v>
      </c>
      <c r="P328" s="10" t="s">
        <v>67</v>
      </c>
      <c r="Q328" s="8"/>
    </row>
    <row r="329" spans="1:17" hidden="1">
      <c r="A329" s="8"/>
      <c r="B329" s="8"/>
      <c r="C329" s="8"/>
      <c r="D329" s="8"/>
      <c r="E329" s="8"/>
      <c r="F329" s="8"/>
      <c r="G329" s="8"/>
      <c r="H329" s="8"/>
      <c r="I329" s="8"/>
      <c r="J329" s="11" t="s">
        <v>68</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69</v>
      </c>
      <c r="O342" s="16">
        <f>SUM(K329:P329)</f>
        <v>0</v>
      </c>
      <c r="P342" s="15" t="s">
        <v>70</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sheetProtection algorithmName="SHA-512" hashValue="cENs/KLSyDrttsiZQXJ5bLB470FVPGX9DwI0pD0fBG0Vedubx3BZxdQbWcIuIceCyZi9MBDyqf7ylyFKJG6J+A==" saltValue="cJ3UUgsg3jmAxxYkoh/udg==" spinCount="100000" sheet="1" objects="1" scenarios="1"/>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5" fitToHeight="0" orientation="portrait" blackAndWhite="1" horizontalDpi="0" verticalDpi="0"/>
  <headerFooter alignWithMargins="0"/>
  <rowBreaks count="3" manualBreakCount="3">
    <brk id="75" max="16" man="1"/>
    <brk id="146" max="16" man="1"/>
    <brk id="218" max="16" man="1"/>
  </rowBreaks>
  <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Noraziah</cp:lastModifiedBy>
  <cp:revision/>
  <cp:lastPrinted>2016-05-09T02:41:31Z</cp:lastPrinted>
  <dcterms:created xsi:type="dcterms:W3CDTF">2016-04-25T12:26:07Z</dcterms:created>
  <dcterms:modified xsi:type="dcterms:W3CDTF">2016-05-19T07:40:33Z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