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791" activeTab="1"/>
  </bookViews>
  <sheets>
    <sheet name="REKOD PRESTASI MURID" sheetId="1" r:id="rId1"/>
    <sheet name="LAPORAN MURID (INDIVIDU)" sheetId="2" r:id="rId2"/>
    <sheet name="DATA PERNYATAAN TAHAP PGUASAAN " sheetId="3" r:id="rId3"/>
    <sheet name="GRAF PELAPORAN" sheetId="4" r:id="rId4"/>
    <sheet name="Sheet1" sheetId="5" state="hidden" r:id="rId5"/>
  </sheets>
  <definedNames>
    <definedName name="_xlnm.Print_Area" localSheetId="2">'DATA PERNYATAAN TAHAP PGUASAAN '!$A$1:$C$171</definedName>
    <definedName name="_xlnm.Print_Area" localSheetId="3">'GRAF PELAPORAN'!$A$1:$Q$326</definedName>
    <definedName name="_xlnm.Print_Area" localSheetId="1">'LAPORAN MURID (INDIVIDU)'!$A$1:$G$63</definedName>
    <definedName name="_xlnm.Print_Area" localSheetId="0">'REKOD PRESTASI MURID'!$A$1:$AD$79</definedName>
    <definedName name="_xlnm.Print_Titles" localSheetId="3">'GRAF PELAPORAN'!$1:$4</definedName>
    <definedName name="_xlnm.Print_Titles" localSheetId="0">'REKOD PRESTASI MURID'!$12:$12</definedName>
  </definedNames>
  <calcPr fullCalcOnLoad="1"/>
</workbook>
</file>

<file path=xl/comments2.xml><?xml version="1.0" encoding="utf-8"?>
<comments xmlns="http://schemas.openxmlformats.org/spreadsheetml/2006/main">
  <authors>
    <author>Windows User</author>
  </authors>
  <commentList>
    <comment ref="E13" authorId="0">
      <text>
        <r>
          <rPr>
            <b/>
            <sz val="14"/>
            <rFont val="Tahoma"/>
            <family val="2"/>
          </rPr>
          <t>Sila isi tarikh pelaporan.</t>
        </r>
      </text>
    </comment>
  </commentList>
</comments>
</file>

<file path=xl/sharedStrings.xml><?xml version="1.0" encoding="utf-8"?>
<sst xmlns="http://schemas.openxmlformats.org/spreadsheetml/2006/main" count="717" uniqueCount="322">
  <si>
    <t>SEKOLAH :</t>
  </si>
  <si>
    <t>ALAMAT :</t>
  </si>
  <si>
    <t>:</t>
  </si>
  <si>
    <t xml:space="preserve"> </t>
  </si>
  <si>
    <t>MATA PELAJARAN</t>
  </si>
  <si>
    <t>NAMA GURU MATA PELAJARAN:</t>
  </si>
  <si>
    <t>BIL.</t>
  </si>
  <si>
    <t xml:space="preserve"> NAMA MURID</t>
  </si>
  <si>
    <t>NO. MY KID / NO. KAD PENGENALAN</t>
  </si>
  <si>
    <t>JANTINA</t>
  </si>
  <si>
    <t>TAHAP PENGUASAAN KESELURUHAN</t>
  </si>
  <si>
    <t>MURID 1</t>
  </si>
  <si>
    <t>P</t>
  </si>
  <si>
    <t>MURID 2</t>
  </si>
  <si>
    <t>L</t>
  </si>
  <si>
    <t>MURID 3</t>
  </si>
  <si>
    <t>MURID 4</t>
  </si>
  <si>
    <t>MURID 5</t>
  </si>
  <si>
    <t>MURID 6</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</si>
  <si>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</si>
  <si>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</si>
  <si>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</si>
  <si>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</si>
  <si>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</si>
  <si>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</si>
  <si>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</si>
  <si>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</si>
  <si>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</si>
  <si>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</si>
  <si>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</si>
  <si>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</si>
  <si>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</si>
  <si>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</si>
  <si>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</si>
  <si>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</si>
  <si>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</si>
  <si>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</si>
  <si>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t>
  </si>
  <si>
    <t>PENGETUA</t>
  </si>
  <si>
    <t>NOTA : JANGAN PADAM DATA INI!</t>
  </si>
  <si>
    <t>Nama Murid</t>
  </si>
  <si>
    <t>No. MY KID</t>
  </si>
  <si>
    <t>Jantina</t>
  </si>
  <si>
    <t>Nama Guru</t>
  </si>
  <si>
    <t>Tarikh Pelaporan</t>
  </si>
  <si>
    <t>Tahap Penguasaan Keseluruhan</t>
  </si>
  <si>
    <t>Berikut adalah pernyataan bagi 
Tahap Penguasaan keseluruhan</t>
  </si>
  <si>
    <t>KEMAHIRAN</t>
  </si>
  <si>
    <t>TAHAP PENGUASAAN</t>
  </si>
  <si>
    <t>TAFSIRAN</t>
  </si>
  <si>
    <t>ULASAN GURU :</t>
  </si>
  <si>
    <t>…………………………………………………………………………</t>
  </si>
  <si>
    <t>GURU MATA PELAJARAN</t>
  </si>
  <si>
    <t>KESELURUHAN</t>
  </si>
  <si>
    <t>TP 1</t>
  </si>
  <si>
    <t>TP 2</t>
  </si>
  <si>
    <t xml:space="preserve"> TP 3</t>
  </si>
  <si>
    <t>TP 4</t>
  </si>
  <si>
    <t>TP  5</t>
  </si>
  <si>
    <t>TP 6</t>
  </si>
  <si>
    <t>BIL. MURID</t>
  </si>
  <si>
    <t>JUMLAH</t>
  </si>
  <si>
    <t>MURID</t>
  </si>
  <si>
    <t>AA</t>
  </si>
  <si>
    <t>ab</t>
  </si>
  <si>
    <t>AC</t>
  </si>
  <si>
    <t>GIMNASTIK 
ASAS
 (15%)</t>
  </si>
  <si>
    <t>PERGERAKAN BERIRAMA 
(15%)</t>
  </si>
  <si>
    <t>PERMAINAN MENGIKUT KATEGORI (20%)</t>
  </si>
  <si>
    <t>OLAHRAGA 
ASAS
 (15%)</t>
  </si>
  <si>
    <t>REKREASI DAN KESENGGANGAN (10%)</t>
  </si>
  <si>
    <t>BOLA 
SEPAK</t>
  </si>
  <si>
    <t>BOLA 
JARING</t>
  </si>
  <si>
    <t>BOLA 
TAMPAR</t>
  </si>
  <si>
    <t>BADMINTON</t>
  </si>
  <si>
    <t>PENDIDIKAN KESIHATAN</t>
  </si>
  <si>
    <t>PENDIDIKAN JASMANI</t>
  </si>
  <si>
    <t>KOMPONEN PENDIDIKAN JASMANI</t>
  </si>
  <si>
    <t>KOMPONEN PENDIDIKAN KESIHATAN</t>
  </si>
  <si>
    <t>GIMNASTIK ASAS</t>
  </si>
  <si>
    <t xml:space="preserve">Boleh meniru kemahiran lantunan menggunakan pelbagai bahagian badan serta membuat bentuk badan berdasarkan huruf dan putaran semasa layangan di atas trampolin. </t>
  </si>
  <si>
    <t>PERGERAKAN BERIRAMA</t>
  </si>
  <si>
    <t>KATEGORI SERANGAN; BOLA SEPAK</t>
  </si>
  <si>
    <t>KATEGORI SERANGAN; BOLA JARING</t>
  </si>
  <si>
    <t>Boleh melakukan kemahiran asas menghantar, menerima, gerak kaki, menjaring, mengadang, dan mengacah.</t>
  </si>
  <si>
    <t xml:space="preserve"> KATEGORI JARING; BOLA TAMPAR</t>
  </si>
  <si>
    <t>KATEGORI JARING; BADMINTON</t>
  </si>
  <si>
    <t>OLAHRAGA ASAS</t>
  </si>
  <si>
    <t>REKREASI DAN KESENGGANGAN</t>
  </si>
  <si>
    <t>KOMPONEN KECERGASAN</t>
  </si>
  <si>
    <t xml:space="preserve">TAHAP PENGUASAAN KESELURUHAN KOMPONEN PENDIDIKAN JASMANI </t>
  </si>
  <si>
    <t>Boleh menerangkan konsep pergerakan yang digunakan semasa melakukan tarian joget dan sumazau.
Boleh menerangkan prinsip mekanik yang terlibat semasa melakukan kemahiran asas gimnastik di atas trampolin, kemahiran asas permainan bola sepak, bola jaring, bola tampar, badminton, lari pecut, lompat tinggi gaya Fosbury, dan lontar peluru gaya Parry O’Brien.
Boleh menerangkan kaedah pengiraan kadar nadi latihan, prinsip FITT, dan cara mengukur peratus lemak badan.</t>
  </si>
  <si>
    <t xml:space="preserve">Boleh mengaplikasikan konsep pergerakan semasa melakukan tarian joget dan sumazau.
Boleh mengaplikasikan pengetahuan berkaitan prinsip mekanik dan konsep pergerakan yang dikenal pasti semasa melakukan kemahiran asas gimnastik di atas trampolin, kemahiran asas permainan bola sepak, bola jaring, bola tampar, badminton, lari pecut, lompat tinggi gaya Fosbury, lontar peluru gaya Parry O’Brien, frisbee, dan sepak raga ratus.
Boleh mengaplikasikan pengetahuan berkaitan prinsip FITT semasa melakukan aktiviti meningkatkan kecergasan fizikal.
Boleh mengaplikasikan pengetahuan berkaitan pengukuran kecergasan fizikal untuk mengukur lipatan kulit dan ujian SEGAK. </t>
  </si>
  <si>
    <t>Boleh melakukan tarian joget dan sumazau dengan langkah yang betul dan tekal mengikut muzik yang didengar.
Boleh melakukan kemahiran asas gimnastik di atas trampolin, kemahiran asas permainan bola sepak, bola jaring, bola tampar, badminton, lari pecut, lari berganti-ganti, lompat tinggi gaya Fosbury, lontar peluru gaya Parry O’Brien, frisbee, dan sepak raga ratus dengan lakuan yang betul berdasarkan aplikasi prinsip mekanik dan konsep pergerakan yang dikenal pasti.
Boleh mengaplikasi pelbagai teknik bergerak aktiviti low element course.
Boleh melakukan aktiviti meningkatkan kecergasan fizikal berdasarkan kesihatan dengan lakuan yang betul berdasarkan prinsip FITT.
Boleh melakukan ujian SEGAK dan ujian lipatan kulit dengan lakuan yang betul dan mengikut prosedur.</t>
  </si>
  <si>
    <t>Boleh merancang dan mengimprovisasi langkah tarian joget, sumazau, dan membuat persembahan dalam kumpulan kecil.
Boleh mereka cipta rutin pergerakan gimnastik di atas trampolin dan membuat persembahan dalam kumpulan kecil.
Boleh mereka cipta aktiviti low elemen course dalam kumpulan kecil.
Boleh merancang strategi menyerang dan bertahan serta mengaplikasikan strategi tersebut dalam kemahiran asas permainan bola sepak, bola jaring, bola tampar, dan badminton dalam kumpulan kecil.
Boleh merancang strategi untuk mencapai kemenangan dalam lari pecut, lari berganti-ganti, lompat tinggi gaya Fosbury, lontar peluru gaya Parry O’Brien, frisbee, dan sepak raga ratus dalam kumpulan kecil.
Boleh merancang aktiviti meningkatkan kecergasan fizikal berdasarkan kesihatan dengan mengaplikasikan konsep FITT bagi diri sendiri.</t>
  </si>
  <si>
    <t>KOMPONEN PENDIDIKAN JASMANI TINGKATAN 1</t>
  </si>
  <si>
    <t>KOMPONEN PENDIDIKAN KESIHATAN TINGKATAN 1</t>
  </si>
  <si>
    <t>1.0   KESIHATAN DIRI DAN REPRODUKTIF</t>
  </si>
  <si>
    <t>Menyatakan maksud perkembangan seksual sekunder.</t>
  </si>
  <si>
    <t>Menerangkan cara-cara mengurus perkembangan seksual sekunder dari aspek fizikal.</t>
  </si>
  <si>
    <t>Menjelaskan dengan contoh perubahan emosi semasa perkembangan seksual sekunder.</t>
  </si>
  <si>
    <t>Memilih kemahiran yang sesuai untuk membuat keputusan dalam menangani perubahan emosi diri sendiri semasa perkembangan seksual sekunder.</t>
  </si>
  <si>
    <t>Mengesyorkan cara-cara menangani perubahan emosi semasa perkembangan seksual sekunder.</t>
  </si>
  <si>
    <t>Berkomunikasi secara berkesan dengan orang lain tentang kebaikan menangani masalah yang dialami semasa perkembangan seksual sekunder.</t>
  </si>
  <si>
    <t>2.0  KESIHATAN DIRI DAN REPRODUKTIF</t>
  </si>
  <si>
    <t>Menyatakan kesan negatif multimedia kepada tingkah laku seksual berisiko.</t>
  </si>
  <si>
    <t>Menerangkan kesan negatif multimedia kepada tingkah laku seksual berisiko.</t>
  </si>
  <si>
    <t>Menjelaskan dengan contoh cara menangani pengaruh negatif multimedia terhadap tingkah laku seksual berisiko.</t>
  </si>
  <si>
    <t>Membuat kajian tentang pengaruh negatif multimedia kepada tingkah laku seksual berisiko.</t>
  </si>
  <si>
    <t xml:space="preserve">Menghubungkaitkan kemahiran mengurus naluri syahwat dengan tingkah laku seksual berisiko. </t>
  </si>
  <si>
    <t xml:space="preserve">Menyebar luas maklumat mengenai risiko seks sebelum nikah, dan kepentingan penahanan diri daripada seks. </t>
  </si>
  <si>
    <t>3.0  PENYALAHGUNAAN BAHAN</t>
  </si>
  <si>
    <t>Menyatakan pengaruh rokok, alkohol dan dadah kepada diri, keluarga dan masyarakat.</t>
  </si>
  <si>
    <t>Menjelaskan pengaruh rokok, alkohol dan dadah kepada diri, keluarga dan masyarakat.</t>
  </si>
  <si>
    <t>Menjelaskan dengan contoh kesan bahaya asap rokok  terhadap perokok pasif.</t>
  </si>
  <si>
    <t>Meramalkan taraf kesihatan individu yang terlibat dalam kegiatan merokok, pengambilan alkohol dan dadah.</t>
  </si>
  <si>
    <t>Membuat keputusan mengelakkan diri daripada pengaruh rokok, alkohol dan dadah.</t>
  </si>
  <si>
    <t>Menghasilkan bahan sebaran maklumat tentang bahaya dan kemahiran mengelakkan diri daripada pengaruh rokok, alkohol dan dadah.</t>
  </si>
  <si>
    <t>4.0  PENGURUSAN MENTAL DAN EMOSI</t>
  </si>
  <si>
    <t>Menyatakan maksud dan ciri-ciri pemikiran positif.</t>
  </si>
  <si>
    <t>Menerangkan faedah pemikiran positif dalam mengurus mental dan emosi.</t>
  </si>
  <si>
    <t>Menjelaskan dengan contoh ciri-ciri pemikiran positif dan pemikiran negatif.</t>
  </si>
  <si>
    <t>Mengesyorkan cara pemikiran positif mengikut situasi berbeza dalam kehidupan harian.</t>
  </si>
  <si>
    <t>Membincangkan hubung kait antara pemikiran, emosi dan tingkah laku dalam kehidupan harian.</t>
  </si>
  <si>
    <t>Menjana idea cara mengurus pemikiran, emosi dan tingkah laku dalam kehidupan harian.</t>
  </si>
  <si>
    <t>5.0  KEKELUARGAAN</t>
  </si>
  <si>
    <t>Menyatakan tujuan perkahwinan.</t>
  </si>
  <si>
    <t>Menghuraikan peranan individu dalam keluarga nukleus, keluarga kembangan atau keluarga tunggal.</t>
  </si>
  <si>
    <t>Menjelaskan dengan contoh jenis-jenis keluarga dalam kehidupan harian.</t>
  </si>
  <si>
    <t>Menjelaskan melalui contoh kepentingan menyesuaikan diri sekiranya berlaku perubahan struktur keluarga.</t>
  </si>
  <si>
    <t>Meramalkan peranan individu dalam keluarga nukleus, keluarga kembangan atau keluarga tunggal sekiranya berlaku perubahan struktur keluarga.</t>
  </si>
  <si>
    <t>Menyebarkan maklumat mengenai cara penyesuaian diri dengan perubahan struktur keluarga.</t>
  </si>
  <si>
    <t>6.0 PERHUBUNGAN</t>
  </si>
  <si>
    <t>Menyatakan perbezaan komunikasi secara lisan dengan bukan lisan.</t>
  </si>
  <si>
    <t>Menerangkan kepentingan perhubungan interpersonal dalam kalangan ahli keluarga, rakan, guru dan jiran.</t>
  </si>
  <si>
    <t>Mempraktikkan kemahiran komunikasi berkesan iaitu mendengar dengan teliti, mengekalkan eye-contact serta meluahkan perasaan, idea dan fikiran.</t>
  </si>
  <si>
    <t>Menyelesaikan masalah dengan menggunakan kemahiran komunikasi berkesan dalam perhubungan interpersonal.</t>
  </si>
  <si>
    <t>Menghubungkaitkan kepentingan kemahiran komunikasi berkesan dengan perhubungan interpersonal dalam kalangan ahli keluarga, rakan, guru dan jiran.</t>
  </si>
  <si>
    <t>Menjana idea cara kemahiran komunikasi berkesan untuk menyelesaikan masalah.</t>
  </si>
  <si>
    <t>7.0 PENYAKIT</t>
  </si>
  <si>
    <t xml:space="preserve">Menyenaraikan masalah yang dialami akibat jerawat dan senggugut. </t>
  </si>
  <si>
    <t>Membincangkan  langkah-langkah pencegahan kanser serviks.</t>
  </si>
  <si>
    <t>Menjelaskan dengan contoh langkah-langkah pencegahan masalah jerawat dan senggugut.</t>
  </si>
  <si>
    <t>Memilih cara mengurus diri jika mengalami masalah jerawat dan senggugut.</t>
  </si>
  <si>
    <t>Meramalkan kesan sekiranya tidak mengambil langkah-langkah pencegahan untuk mengurangkan masalah jerawat dan senggugut.</t>
  </si>
  <si>
    <t>Menyebar luas maklumat berkaitan cara mencegah atau mengurangkan masalah jerawat dan senggugut.</t>
  </si>
  <si>
    <t>8.0  KESELAMATAN</t>
  </si>
  <si>
    <t>Menyatakan maksud membuli, dibuli dan gangsterisme.</t>
  </si>
  <si>
    <t>Membincangkan faktor-faktor penyebab perbuatan membuli, dibuli dan gangsterisme.</t>
  </si>
  <si>
    <t>Mempraktikkan kemahiran berkata TIDAK untuk mengelak diri daripada membuli, dibuli dan gangsterisme.</t>
  </si>
  <si>
    <t>Meramalkan kesan buli dan gangsterisme terhadap diri dan keluarga.</t>
  </si>
  <si>
    <t>Menjelaskan melalui contoh langkah-langkah yang boleh diambil untuk menghindari perbuatan membuli, dibuli dan gangsterisme.</t>
  </si>
  <si>
    <t>Menghasilkan karya tentang perbuatan membuli, dibuli dan gangsterisme.</t>
  </si>
  <si>
    <t>9.0 PEMAKANAN</t>
  </si>
  <si>
    <t>Menyatakan maksud makro nutrien dan mikro nutrien.</t>
  </si>
  <si>
    <t>Menerangkan fungsi dan kepentingan makro nutrien serta mikro nutrien.</t>
  </si>
  <si>
    <t>Menjelaskan kepentingan pengambilan makro dan mikro nutrien dalam menangani obesiti serta kurang berat badan.</t>
  </si>
  <si>
    <t>Memilih jenis  makanan berdasarkan kandungan nutrien dalam menangani obesiti serta kurang berat badan.</t>
  </si>
  <si>
    <t>Memberi pendapat tentang kepentingan pengambilan makro nutrien dan mikro nutrien mengikut keperluan.</t>
  </si>
  <si>
    <t>Merancang diet yang sesuai untuk menangani obesiti dan kurang berat badan.</t>
  </si>
  <si>
    <t>10.0  PERTOLONGAN CEMAS</t>
  </si>
  <si>
    <t>Menyatakan prinsip dan prosedur D.R.A.B.C.</t>
  </si>
  <si>
    <t>Menjelaskan setiap prinsip dan prosedur D.R.A.B.C.</t>
  </si>
  <si>
    <t>Mendemonstrasi langkah- langkah prosedur D.R.A.B.C.</t>
  </si>
  <si>
    <t>Berkomunikasi dengan berkesan semasa melakukan prosedur D.R.A.B.C.</t>
  </si>
  <si>
    <t xml:space="preserve">Membuat pertimbangan terhadap prosedur D.R.A.B.C. mengikut situasi kecemasan. </t>
  </si>
  <si>
    <t>Menjelaskan melalui contoh situasi kecemasan yang sesuai untuk D.R.A.B.C.</t>
  </si>
  <si>
    <t>TAHAP
 PENGUASAAN</t>
  </si>
  <si>
    <t xml:space="preserve">TAHAP PENGUASAAN KESELURUHAN KOMPONEN PENDIDIKAN KESIHATAN </t>
  </si>
  <si>
    <t>Murid mengetahui kepentingan dan boleh mengurus penjagaan diri, kesihatan dan keselamatan diri.</t>
  </si>
  <si>
    <t>Murid memahami kepentingan dan boleh mengurus penjagaan diri, kesihatan dan keselamatan diri.</t>
  </si>
  <si>
    <t>Murid berupaya menganalisis maklumat, produk dan perkhidmatan kesihatan bagi meningkatkan pengurusan penjagaan diri, kesihatan dan keselamatan diri.</t>
  </si>
  <si>
    <t>Murid berupaya menilai kecekapan psikososial yang bersesuaian dalam mengurus penjagaan diri, kesihatan dan keselamatan diri.</t>
  </si>
  <si>
    <t>Murid berupaya menyampaikan maklumat kesihatan kepada ahli keluarga, rakan sebaya dan masyarakat dalam mengurus penjagaan diri, kesihatan dan keselamatan diri ke arah meningkatkan literasi kesihatan, kesejahteraan hidup serta jangka hayat panjang dan berkualiti.</t>
  </si>
  <si>
    <t>Murid berupaya mengaplikasi kemahiran kecekapan psikososial dalam mengurus penjagaan diri, kesihatan dan keselamatan diri.</t>
  </si>
  <si>
    <t>Boleh membuat refleksi berdasarkan rutin pergerakan yang telah direkacipta berdasarkan persembahan serta mencadangkan penambahbaikan rutin pergerakan tersebut.
Boleh menunjukkan keyakinan dan tanggungjawab kendiri semasa melakukan aktiviti gimnastik asas. 
Boleh melakukan kemahiran dalam gimnastik sebagai aktiviti untuk meningkatkan kecergasan fizikal.</t>
  </si>
  <si>
    <t xml:space="preserve">Boleh merancang rutin pergerakan yang melibatkan kemahiran lantunan, membentuk badan, dan putaran di atas trampolin.
Boleh melakukan persembahan rutin pergerakan yang telah direka cipta.
Boleh mematuhi dan mengamalkan elemen pengurusan dan keselamatan semasa melakukan aktiviti gimnastik asas. </t>
  </si>
  <si>
    <t xml:space="preserve">Boleh melakukan dan menyatakan postur badan, mekanik lakuan, dan ketinggian layangan yang sesuai semasa melakukan lantunan, putaran, dan bentuk badan di atas trampolin. </t>
  </si>
  <si>
    <r>
      <t>Boleh mengingat semula dan mengaplikasi postur badan, mekanik lakuan, dan ketinggian layangan semasa melakukan kemahiran lantunan, putaran, dan bentuk badan</t>
    </r>
    <r>
      <rPr>
        <i/>
        <sz val="11"/>
        <color indexed="8"/>
        <rFont val="Arial"/>
        <family val="2"/>
      </rPr>
      <t xml:space="preserve"> tuck, pike, </t>
    </r>
    <r>
      <rPr>
        <sz val="11"/>
        <color indexed="8"/>
        <rFont val="Arial"/>
        <family val="2"/>
      </rPr>
      <t>dan</t>
    </r>
    <r>
      <rPr>
        <i/>
        <sz val="11"/>
        <color indexed="8"/>
        <rFont val="Arial"/>
        <family val="2"/>
      </rPr>
      <t xml:space="preserve"> straddle </t>
    </r>
    <r>
      <rPr>
        <sz val="11"/>
        <color indexed="8"/>
        <rFont val="Arial"/>
        <family val="2"/>
      </rPr>
      <t xml:space="preserve">di atas trampolin. </t>
    </r>
  </si>
  <si>
    <r>
      <t>Boleh menyatakan dan mengaplikasi postur badan, mekanik lakuan, dan ketinggian layangan semasa melakukan kemahiran lantunan, putaran, dan bentuk badan</t>
    </r>
    <r>
      <rPr>
        <i/>
        <sz val="11"/>
        <color indexed="8"/>
        <rFont val="Arial"/>
        <family val="2"/>
      </rPr>
      <t xml:space="preserve"> tuck, pike, </t>
    </r>
    <r>
      <rPr>
        <sz val="11"/>
        <color indexed="8"/>
        <rFont val="Arial"/>
        <family val="2"/>
      </rPr>
      <t xml:space="preserve">dan </t>
    </r>
    <r>
      <rPr>
        <i/>
        <sz val="11"/>
        <color indexed="8"/>
        <rFont val="Arial"/>
        <family val="2"/>
      </rPr>
      <t>straddle</t>
    </r>
    <r>
      <rPr>
        <sz val="11"/>
        <color indexed="8"/>
        <rFont val="Arial"/>
        <family val="2"/>
      </rPr>
      <t xml:space="preserve"> dengan lakuan yang betul di atas trampolin. </t>
    </r>
  </si>
  <si>
    <t>Boleh membuat refleksi ke atas tarian yang telah direka cipta dan persembahan yang telah dilakukan serta mencadangkan penambahbaikan. 
Boleh membentuk kumpulan dan bekerjasama dalam kumpulan semasa melakukan aktiviti pergerakan berirama.
Boleh melakukan kemahiran pergerakan berirama sebagai aktiviti untuk meningkatkan kecergasan fizikal.</t>
  </si>
  <si>
    <t>Boleh membuat penambahbaikan rangkaian pergerakan yang telah direka cipta.
Boleh merancang dan mempersembahkan pergerakan dalam tarian dengan mengimprovisasi langkah tarian joget dan sumazau mengikut muzik yang didengar.
Boleh berkomunikasi dalam pelbagai cara semasa melakukan aktiviti pergerakan berirama.</t>
  </si>
  <si>
    <t>Boleh melakukan rangkaian pergerakan kreatif bertema mengikut muzik yang didengar.
Boleh menyatakan dan mengaplikasi pergerakan lokomotor, bukan lokomotor, dan konsep pergerakan semasa melakukan tarian joget dan sumazau dengan langkah dan lakuan yang betul mengikut muzik yang didengar.</t>
  </si>
  <si>
    <t>Boleh mengabungkan pergerakan lokomotor, bukan lokomotor dan langkah lurus dalam satu rangkaian pergerakan berdasarkan tema.
Boleh mengingat dan mengaplikasi pergerakan lokomotor, bukan lokomotor, dan konsep pergerakan dalam tarian joget dan sumazau mengikut muzik yang didengar.</t>
  </si>
  <si>
    <t>Boleh menyenaraikan pergerakan lokomotor, bukan lokomotor, dan langkah lurus yang digunakan dalam pergerakan direka cipta.
Boleh menyatakan dan melakukan pergerakan lokomotor, bukan lokomotor, dan konsep pergerakan yang digunakan dalam tarian joget dan sumazau. 
Boleh menyatakan dan mengamalkan nilai estetika dalam pergerakan berirama.</t>
  </si>
  <si>
    <t>Boleh meniru langkah tarian joget dan sumazau yang ditunjukkan mengikut muzik yang didengar.
Boleh mengenal pasti tema pergerakan kreatif.</t>
  </si>
  <si>
    <t>Boleh membuat justifikasi berdasarkan strategi melakukan serangan dan bertahan dalam situasi permainan untuk meningkatkan keberkesanan serangan dan pertahanan.
Boleh membentuk kumpulan dan bekerjasama dalam kumpulan semasa bermain bola sepak.
Boleh bermain bola sepak untuk meningkatkan kecergasan fizikal sebagai amalan gaya hidup sihat.</t>
  </si>
  <si>
    <t xml:space="preserve">Boleh merancang strategi untuk menyerang dan bertahan yang sesuai dalam situasi  permainan. 
Boleh bermain bola sepak dengan mengaplikasi strategi yang dirancang.
Boleh mengaplikasi etika dalam sukan semasa bermain bola sepak. </t>
  </si>
  <si>
    <t xml:space="preserve">Boleh menyatakan dan mengaplikasi penggunaan daya dan mekanik lakuan  kemahiran menghantar, menyerkap, menanduk, mengelecek, takel, menjaring, dan menjaga gawang dengan lakuan yang betul semasa menyerang dan bertahan dalam situasi permainan. </t>
  </si>
  <si>
    <t xml:space="preserve">Boleh mengingat dan mengaplikasi penggunaan daya dan mekanik lakuan  kemahiran asas menghantar, menyerkap, menanduk, mengelecek, takel, menjaring, dan menjaga gawang semasa menyerang dan bertahan dalam situasi permainan. </t>
  </si>
  <si>
    <t xml:space="preserve">Boleh melakukan dan menerangkan penggunaan daya semasa menghantar bola dan mekanik lakuan semasa menyerkap dan menangkap bola dari pelbagai ketinggian dalam situasi permainan.
Boleh melakukan dan menyenaraikan kemahiran asas bola sepak yang digunakan untuk menyerang dan bertahan dalam situasi permainan. </t>
  </si>
  <si>
    <t xml:space="preserve">Boleh melakukan kemahiran asas menghantar, menyerkap, menanduk, mengelecek, takel, menjaring, dan menjaga gawang dalam situasi permainan bola sepak. </t>
  </si>
  <si>
    <t xml:space="preserve">Boleh merancang dan mengenal pasti strategi semasa menyerang dan bertahan dengan menggunakan kemahiran menghantar, menerima, gerak kaki, menjaring, mengadang, dan mengacah dalam situasi permainan.
Boleh berkomunikasi dalam pelbagai cara semasa bermain bola jaring. </t>
  </si>
  <si>
    <t xml:space="preserve">Boleh menyatakan dan mengaplikasi penggunaan daya dan mekanik lakuan kemahiran menghantar dan menjaring, mekanik lakuan, dan serapan daya semasa menerima bola, kemahiran gerak kaki, mengadang, dan mengacah dengan lakuan yang betul semasa menyerang dan bertahan dalam situasi permainan. </t>
  </si>
  <si>
    <t xml:space="preserve">Boleh mengingat dan mengaplikasi penggunaan daya dan mekanik lakuan kemahiran asas menjaring, mekanik lakuan, dan serapan daya semasa menerima bola, kemahiran gerak kaki, mengadang, dan mengacah semasa menyerang dan bertahan dalam situasi permainan. </t>
  </si>
  <si>
    <t xml:space="preserve">Boleh melakukan dan menerangkan penggunaan daya semasa menghantar bola, mekanik lakuan dan serapan daya semasa menerima bola, peranan kaki yang menjadi paksi semasa mendarat, kemahiran menjaring bola, kemahiran mengadang, dan cara lakuan mengacah dalam situasi permainan.
Boleh melakukan dan menyenaraikan kemahiran asas bola jaring yang digunakan untuk menyerang dan bertahan dalam situasi permainan. </t>
  </si>
  <si>
    <t>Boleh membuat justifikasi berdasarkan strategi melakukan serangan dan bertahan untuk meningkatkan prestasi dalam kemahiran menghantar, menerima, gerak kaki, menjaring, mengadang, dan mengacah dalam situasi permainan.
Boleh mematuhi dan mengamalkan elemen pengurusan dan keselamatan semasa bermain bola jaring.
Boleh bermain bola jaring untuk meningkatkan kecergasan fizikal sebagai amalan gaya hidup sihat.</t>
  </si>
  <si>
    <t>Boleh membuat refleksi terhadap strategi menyerang dan bertahan yang telah dilaksanakan dan mencadangkan penambahbaikan.
Boleh membentuk kumpulan dan bekerjasama dalam kumpulan semasa bermain bola tampar.
Boleh bermain bola tampar untuk meningkatkan kecergasan fizikal sebagai amalan gaya hidup sihat.</t>
  </si>
  <si>
    <t xml:space="preserve">Boleh mengenal pasti dan memilih kemahiran bola tampar yang sesuai digunakan untuk menyerang dan bertahan dalam situasi permainan.
Boleh merancang strategi untuk menyerang dan bertahan dengan menggunakan kemahiran servis, menyangga, mengumpan, merejam, dan mengadang serta mengaplikasi dalam situasi permainan.
Boleh menunjukkan keyakinan dan tanggungjawab kendiri semasa bermain bola tampar. </t>
  </si>
  <si>
    <t xml:space="preserve">Boleh meniru lakuan kemahiran asas servis, menyangga, mengumpan, dan merejam. </t>
  </si>
  <si>
    <t>Boleh mengingat semula dan mengaplikasi pengetahuan berkaitan pemindahan daya semasa melakukan servis, menyangga, mengumpan, dan merejam dalam situasi permainan.
Boleh mengaplikasi pemasaan yang sesuai untuk melonjak semasa mengadang dalam situasi permainan.</t>
  </si>
  <si>
    <t>Boleh melakukan dan menerangkan mekanik lakuan serta pemindahan daya semasa servis, menyangga, mengumpan, dan merejam. 
Boleh melakukan dan menjelaskan pemasaan yang sesuai untuk melonjak semasa mengadang.</t>
  </si>
  <si>
    <t>Boleh mengingat semula dan mengaplikasi pengetahuan berkaitan pemindahan daya semasa melakukan  servis, menyangga, mengumpan, dan merejam serta melakukan kemahiran tersebut dengan mekanik lakuan yang betul dalam situasi permainan.
Boleh mengaplikasi pemasaan yang tepat untuk melonjak semasa mengadang dalam situasi permainan.</t>
  </si>
  <si>
    <t>Boleh membuat refleksi dan mencadangkan penambahbaikan terhadap strategi menyerang dan bertahan yang telah dilaksanakan.
Boleh berkomunikasi dalam pelbagai cara semasa bermain badminton.
Boleh bermain badminton untuk meningkatkan kecergasan fizikal sebagai amalan gaya hidup sihat.</t>
  </si>
  <si>
    <t xml:space="preserve">Boleh merancang dan melakukan strategi untuk menyerang dan bertahan dalam situasi permainan.
Boleh menyatakan justifikasi pilihan kemahiran yang sesuai digunakan untuk menyerang dan bertahan dalam situasi permainan.
Boleh menunjukkan keyakinan dan tanggungjawab kendiri semasa bermain badminton. </t>
  </si>
  <si>
    <t>Boleh melakukan dan menyatakan lakuan servis tinggi, servis pendek, dan smesy.
Boleh menyenaraikan dan melakukan kemahiran asas badminton dalam situasi permainan.</t>
  </si>
  <si>
    <r>
      <t xml:space="preserve">Boleh meniru kemahiran kemahiran servis, pukulan hadapan, pukulan kilas, pukulan </t>
    </r>
    <r>
      <rPr>
        <i/>
        <sz val="11"/>
        <color indexed="8"/>
        <rFont val="Arial"/>
        <family val="2"/>
      </rPr>
      <t>lob</t>
    </r>
    <r>
      <rPr>
        <sz val="11"/>
        <color indexed="8"/>
        <rFont val="Arial"/>
        <family val="2"/>
      </rPr>
      <t>, pukulan junam (drop short), dan smesy.</t>
    </r>
  </si>
  <si>
    <r>
      <t xml:space="preserve">Boleh mengingat semula lakuan kemahiran servis dan smesy, serta boleh melakukan kemahiran pukulan </t>
    </r>
    <r>
      <rPr>
        <i/>
        <sz val="11"/>
        <color indexed="8"/>
        <rFont val="Arial"/>
        <family val="2"/>
      </rPr>
      <t>lob</t>
    </r>
    <r>
      <rPr>
        <sz val="11"/>
        <color indexed="8"/>
        <rFont val="Arial"/>
        <family val="2"/>
      </rPr>
      <t>, dan pukulan junam dalam situasi permainan.
Boleh mengenal pasti pemasaan dan melakukan pukulan hadapan dan kilas dengan tepat.</t>
    </r>
  </si>
  <si>
    <r>
      <t xml:space="preserve">Boleh mengingat semula pengetahuan dan kemahiran servis, pukulan hadapan, pukulan kilas, pukulan </t>
    </r>
    <r>
      <rPr>
        <i/>
        <sz val="11"/>
        <color indexed="8"/>
        <rFont val="Arial"/>
        <family val="2"/>
      </rPr>
      <t>lob</t>
    </r>
    <r>
      <rPr>
        <sz val="11"/>
        <color indexed="8"/>
        <rFont val="Arial"/>
        <family val="2"/>
      </rPr>
      <t>, pukulan junam (drop short), dan smesy serta melakukannya dengan lakuan yang betul dalam situasi permainan.</t>
    </r>
  </si>
  <si>
    <t xml:space="preserve">Boleh membuat refleksi dan justifikasi terhadap strategi menentukan turutan pelari bagi pertukaran baton gaya visual dan bukan visual yang telah dirancang dan membuat penambahbaikan.
Boleh membuat refleksi dan justifikasi terhadap strategi dalam meningkatkan ketinggian semasa melakukan lompat tinggi gaya Fosbury Flop dan jarak semasa melontar peluru gaya               Parry O’Brien.
Boleh menunjukkan keyakinan dan tanggungjawab kendiri semasa melakukan aktiviti olahraga asas.
Boleh melakukan aktiviti dalam kemahiran olahraga asas sebagai aktiviti meningkatkan kecergasan fizikal. </t>
  </si>
  <si>
    <t xml:space="preserve">Boleh merancang strategi menentukan turutan pelari bagi pertukaran baton gaya visual dan gaya gaya bukan visual semasa lari berganti-ganti.
Boleh mencadangkan strategi meningkatkan prestasi dalam melakukan lompat tinggi gaya Fosbury Flop dan melontar peluru gaya Parry O’Brien.
Boleh mematuhi dan mengamalkan elemen pengurusan dan keselamatan semasa melakukan aktiviti olahraga asas. </t>
  </si>
  <si>
    <t xml:space="preserve">Boleh mengaplikasi pengetahuan berkaitan kedudukan pusat graviti semasa memulakan lari pecut dari blok permulaan dengan lakuan yang betul.
Boleh mengaplikasi kemahiran pertukaran baton gaya visual dan tanpa visual dengan betul dan berkesan semasa lari berganti-ganti.
Boleh mengaplikasi lari landas bentuk ‘J’ semasa melakukan lompat tinggi gaya Fosbury Flop pada satu ketinggian dengan lakuan yang betul.
Boleh mengaplikasi kemahiran gelongsor semasa melontar peluru gaya Parry O’Brien pada satu jarak dengan lakuan yang betul. </t>
  </si>
  <si>
    <t>Boleh mengaplikasi pengetahuan berkaitan kedudukan pusat graviti semasa memulakan lari pecut dari blok permulaan.
Boleh mengaplikasi kemahiran pertukaran baton gaya visual dan tanpa visual semasa lari berganti-ganti.
Boleh mengaplikasi kemahiran lari landas bentuk ‘J’ semasa melakukan lompat tinggi gaya Fosbury Flop.
Boleh mengaplikasi kemahiran gelongsor semasa melontar peluru gaya Parry O’Brien.</t>
  </si>
  <si>
    <t>Boleh melakukan dan menerangkan kedudukan pusat graviti semasa kedudukan ‘ke garisan’ dan ‘sedia’, dan aplikasi daya dalam permulaan dekam.
Boleh melakukan dan menerangkan peranan lari landas bentuk ‘J’ dalam acara lompat tinggi gaya Fosbury Flop.
Boleh melakukan dan menerangkan kepentingan pergerakan menggelongsor dalam lontar peluru gaya Parry O’Brien.</t>
  </si>
  <si>
    <t>Boleh meniru perlakuan permulaan dekam dengan menggunakan blok permulaan, pertukaran baton gaya visual dan bukan visual, lompat tinggi gaya Fosbury Flop, dan lontar peluru gaya  Parry O’Brien.</t>
  </si>
  <si>
    <t>Boleh membuat justifikasi berdasarkan strategi dan teknik yang dipamerkan untuk meningkatkan prestasi dalam menyelesaikan masalah semasa melakukan kemahiran tali aras rendah, membaling dan menangkap dalam permainan frisbee, dan mengawal bola untuk memperoleh bilangan terbanyak sepak raga ratus serta membuat penambahbaikan.
Boleh membentuk kumpulan dan bekerjasama dalam kumpulan semasa melakukan aktiviti rekreasi dan kesenggangan.
Boleh melakukan aktiviti rekreasi dan kesenggangan sebagai aktiviti meningkatkan kecergasan fizikal dalam amalan gaya hidup sihat.</t>
  </si>
  <si>
    <t xml:space="preserve">Boleh mereka cipta aktiviti tali aras rendah, bermain permainan frisbee, dan menimang serta mengawal bola dengan bilangan terbanyak dalam permainan sepak raga ratus.
Boleh berkomunikasi dalam pelbagai cara semasa melakukan aktiviti rekreasi dan kesenggangan. </t>
  </si>
  <si>
    <t>Boleh mengaplikasi kemahiran pergerakan yang sesuai semasa melakukan aktiviti aktiviti tali aras rendah.
Boleh mengaplikasi kemahiran melempar dan menangkap dengan lakuan yang betul dalam permainan frisbee.
Boleh mengaplikasi kemahiran mengawal bola semasa menimang dengan lakuan yang betul dalam permainan sepak raga ratus.</t>
  </si>
  <si>
    <t>Boleh mengaplikasi kemahiran pergerakan semasa melakukan aktiviti tali aras rendah.
Boleh mengaplikasi kemahiran melempar dan menangkap dalam permainan frisbee.
Boleh mengaplikasi kemahiran mengawal bola semasa menimang dalam permainan sepak raga ratus.</t>
  </si>
  <si>
    <t>Boleh melakukan dan menerangkan cara bergerak dalam aktiviti tali aras rendah.
Boleh melakukan dan menerangkan cara melempar dan menangkap frisbee. 
Boleh melakukan dan menerangkan cara menimang bola dalam sepak raga ratus.</t>
  </si>
  <si>
    <t>Boleh meniru kemahiran asas aktiviti tali aras rendah, kemahiran melempar, dan menangkap dalam permainan frisbee serta menimang sepak raga ratus.</t>
  </si>
  <si>
    <t>Boleh mengira kadar nadi rehat dan kadar nadi maksimum diri sendiri.
Boleh melakukan aktiviti yang meningkatkan kapasiti aerobik, kelenturan, dan daya tahan otot.
Boleh menanda titik cubitan untuk mengukur peratus lemak badan.</t>
  </si>
  <si>
    <t>Boleh melakukan dan menerangkan kaedah pengiraan kadar nadi latihan.
Boleh menerangkan dan mengaplikasi prinsip FITT yang digunakan dalam meningkatkan kapasiti aerobik, kelenturan, dan daya tahan otot.
Boleh melakukan dan menerangkan cara mengukur peratus lemak badan dengan menggunakan kaliper.</t>
  </si>
  <si>
    <t>Boleh mengaplikasi prinsip FITT semasa melakukan aktiviti meningkatkan kapasiti aerobik, kelenturan, dan daya tahan otot.
Boleh mengaplikasi kemahiran mengukur lipatan kulit untuk mengira peratus lemak badan.
Boleh melakukan dan merekodkan keputusan ujian SEGAK.</t>
  </si>
  <si>
    <t>Boleh mengaplikasi prinsip FITT semasa melakukan aktiviti meningkatkan kapasiti aerobik, kelenturan, dan daya tahan otot dengan lakuan yang betul mengikut prosedur.
Boleh mengaplikasi kemahiran mengukur lipatan kulit untuk mengira peratus lemak badan dengan lakuan yang betul mengikut prosedur.
Boleh melakukan dan merekodkan keputusan ujian SEGAK dengan lakuan yang betul mengikut prosedur.</t>
  </si>
  <si>
    <t xml:space="preserve">Boleh merancang aktiviti untuk meningkatkan kapasiti aerobik, kelenturan, dan daya tahan otot berdasarkan prinsip FITT.
Boleh menunjukkan keyakinan dan tanggungjawab kendiri semasa melakukan aktiviti meningkatkan kecergasan. </t>
  </si>
  <si>
    <t>Boleh membuat refleksi dan justifikasi berdasarkan aktiviti yang dirancang untuk meningkatkan kapasiti aerobik, kelenturan, daya tahan otot.
Boleh membuat perbandingan peratus lemak badan sendiri dengan julat peratus lemak badan ideal dan mengenal pasti tahap kecergasan berdasarkan keputusan ujian SEGAK untuk merancang tindakan susulan.
Boleh menunjukkan keyakinan dan tanggungjawab kendiri semasa melakukan aktiviti meningkatkan kecergasan. 
Boleh melakukan aktiviti kecergasan untuk meningkatkan kecergasan fizikal dalam gaya hidup sihat.</t>
  </si>
  <si>
    <t>XXXXX</t>
  </si>
  <si>
    <t>DATA PERNYATAAN STANDARD PRESTASI PENDIDIKAN JASMANI DAN PENDIDIKAN KESIHATAN</t>
  </si>
  <si>
    <r>
      <t xml:space="preserve">Boleh membuat refleksi berdasarkan persembahan yang dirancang, aktiviti yang direka cipta, strategi yang dirancang, aktiviti meningkatkan kecergasan fizikal yang efektif, dan mencadangkan penambahbaikan.
Boleh melakukan kemahiran-kemahiran dalam pergerakan berirama, gimnastik asas, bola sepak, bola jaring, bola tampar, badminton, frisbee, sepak raga ratus, </t>
    </r>
    <r>
      <rPr>
        <i/>
        <sz val="11"/>
        <color indexed="8"/>
        <rFont val="Arial"/>
        <family val="2"/>
      </rPr>
      <t>low elemen course</t>
    </r>
    <r>
      <rPr>
        <sz val="11"/>
        <color indexed="8"/>
        <rFont val="Arial"/>
        <family val="2"/>
      </rPr>
      <t>, dan olahraga asas sebagai aktiviti meningkatkan kecergasan fizikal secara berkala.
Boleh melakukan aktiviti meningkatkan kecergasan fizikal berdasarkan kesihatan yang dirancang bagi diri sendiri secara berkala.
Boleh melakukan aktiviti secara individu dan berkumpulan dengan berkeyakinan dan mempunyai tanggungjawab kendiri.</t>
    </r>
  </si>
  <si>
    <r>
      <t xml:space="preserve">Boleh meniru kemahiran asas gimnastik yang melibatkan lantunan dan layangan di atas trampolin yang ditunjukkan.
Boleh meniru langkah dalam pergerakan tarian joget dan sumazau yang ditunjukkan mengikut muzik.
Boleh melakukan kemahiran asas permainan bola sepak, bola jaring, bola tampar, badminton, olahraga asas, aktiviti </t>
    </r>
    <r>
      <rPr>
        <i/>
        <sz val="11"/>
        <color indexed="8"/>
        <rFont val="Arial"/>
        <family val="2"/>
      </rPr>
      <t>low  element course</t>
    </r>
    <r>
      <rPr>
        <sz val="11"/>
        <color indexed="8"/>
        <rFont val="Arial"/>
        <family val="2"/>
      </rPr>
      <t>, dan permainan tradisonal sepak raga ratus.</t>
    </r>
  </si>
  <si>
    <t>KOMPONEN KECERGASAN BERDASARKAN KESIHATAN</t>
  </si>
  <si>
    <t>1.0   
KESIHATAN DIRI DAN 
REPRODUKTIF</t>
  </si>
  <si>
    <t>2.0     
KESIHATAN DIRI DAN 
REPRODUKTIF</t>
  </si>
  <si>
    <t>4.0
PENGURUSAN MENTAL DAN EMOSI</t>
  </si>
  <si>
    <t>3.0
PENYALAHGUNAAN BAHAN</t>
  </si>
  <si>
    <t>5.0
KEKELUARGAAN</t>
  </si>
  <si>
    <t>6.0
PERHUBUNGAN</t>
  </si>
  <si>
    <t>7.0
PENYAKIT</t>
  </si>
  <si>
    <t>8.0
KESELAMATAN</t>
  </si>
  <si>
    <t>9.0
PEMAKANAN</t>
  </si>
  <si>
    <t>10.0 
PERTOLONGAN CEMAS</t>
  </si>
  <si>
    <t>GIMNASTIK 
ASAS</t>
  </si>
  <si>
    <t>OLAHRAGA 
ASAS</t>
  </si>
  <si>
    <t>MURID 25</t>
  </si>
  <si>
    <t>040506-02-5214</t>
  </si>
  <si>
    <t>TINGKATAN:</t>
  </si>
  <si>
    <t>1 JAYA</t>
  </si>
  <si>
    <t>SEKOLAH MENENGAH KEBANGSAAN XXXX</t>
  </si>
  <si>
    <t>XXXXXXX</t>
  </si>
  <si>
    <t>MURID 26</t>
  </si>
  <si>
    <t>MURID 27</t>
  </si>
  <si>
    <t>MURID 28</t>
  </si>
  <si>
    <t>MURID 29</t>
  </si>
  <si>
    <t>MURID 30</t>
  </si>
  <si>
    <t>MURID 31</t>
  </si>
  <si>
    <t>MURID 32</t>
  </si>
  <si>
    <t>MURID 33</t>
  </si>
  <si>
    <t>MURID 34</t>
  </si>
  <si>
    <t>MURID 35</t>
  </si>
  <si>
    <t>MURID 36</t>
  </si>
  <si>
    <t>MURID 37</t>
  </si>
  <si>
    <t>MURID 38</t>
  </si>
  <si>
    <t>MURID 39</t>
  </si>
  <si>
    <t>MURID 40</t>
  </si>
  <si>
    <t>MURID 41</t>
  </si>
  <si>
    <t>MURID 42</t>
  </si>
  <si>
    <t>MURID 43</t>
  </si>
  <si>
    <t>MURID 44</t>
  </si>
  <si>
    <t>MURID 45</t>
  </si>
  <si>
    <t>MURID 46</t>
  </si>
  <si>
    <t>MURID 47</t>
  </si>
  <si>
    <t>MURID 48</t>
  </si>
  <si>
    <t>MURID 49</t>
  </si>
  <si>
    <t>MURID 50</t>
  </si>
  <si>
    <t>MURID 51</t>
  </si>
  <si>
    <t>MURID 52</t>
  </si>
  <si>
    <t>MURID 53</t>
  </si>
  <si>
    <t>MURID 54</t>
  </si>
  <si>
    <t>Tingkatan</t>
  </si>
  <si>
    <t>TAHUN PENILAIAN :</t>
  </si>
  <si>
    <t xml:space="preserve">GIMNASTIK 
ASAS
 </t>
  </si>
  <si>
    <t xml:space="preserve">PERGERAKAN BERIRAMA 
</t>
  </si>
  <si>
    <t xml:space="preserve">BIDANG KEMAHIRAN </t>
  </si>
  <si>
    <t xml:space="preserve">PERMAINAN MENGIKUT KATEGORI </t>
  </si>
  <si>
    <t xml:space="preserve">OLAHRAGA 
ASAS
 </t>
  </si>
  <si>
    <t xml:space="preserve">REKREASI DAN KESENGGANGAN 
</t>
  </si>
  <si>
    <t xml:space="preserve">KOMPONEN KECERGASAN 
</t>
  </si>
  <si>
    <t xml:space="preserve">BIDANG KECERGASAN </t>
  </si>
  <si>
    <t xml:space="preserve">PENDIDIKAN KESIHATAN REPRODUKTIF DAN SOSIAL (PEERS) </t>
  </si>
  <si>
    <t xml:space="preserve">PEMAKANAN </t>
  </si>
  <si>
    <t xml:space="preserve">PERTOLONGAN CEMAS </t>
  </si>
  <si>
    <t>aaaaaa</t>
  </si>
  <si>
    <t>040506-02-5215</t>
  </si>
  <si>
    <t>040506-02-5216</t>
  </si>
  <si>
    <t>040506-02-5217</t>
  </si>
  <si>
    <t>040506-02-5218</t>
  </si>
  <si>
    <t>040506-02-5219</t>
  </si>
  <si>
    <t>040506-02-5220</t>
  </si>
  <si>
    <t>040506-02-5221</t>
  </si>
  <si>
    <t>040506-02-5222</t>
  </si>
  <si>
    <t>040506-02-5223</t>
  </si>
  <si>
    <t>040506-02-5224</t>
  </si>
  <si>
    <t>040506-02-5225</t>
  </si>
  <si>
    <t>040506-02-5226</t>
  </si>
  <si>
    <t>040506-02-5227</t>
  </si>
  <si>
    <t>040506-02-5228</t>
  </si>
  <si>
    <t>040506-02-5229</t>
  </si>
  <si>
    <t>040506-02-5230</t>
  </si>
  <si>
    <t>040506-02-5231</t>
  </si>
  <si>
    <t>040506-02-5232</t>
  </si>
  <si>
    <t>040506-02-5233</t>
  </si>
  <si>
    <t>040506-02-5234</t>
  </si>
  <si>
    <t>040506-02-5235</t>
  </si>
  <si>
    <t>040506-02-5236</t>
  </si>
  <si>
    <t>040506-02-5237</t>
  </si>
  <si>
    <t>040506-02-5238</t>
  </si>
  <si>
    <t>040506-02-5239</t>
  </si>
  <si>
    <t>040506-02-5240</t>
  </si>
  <si>
    <t>040506-02-5241</t>
  </si>
  <si>
    <t>040506-02-5242</t>
  </si>
  <si>
    <t>040506-02-5243</t>
  </si>
</sst>
</file>

<file path=xl/styles.xml><?xml version="1.0" encoding="utf-8"?>
<styleSheet xmlns="http://schemas.openxmlformats.org/spreadsheetml/2006/main">
  <numFmts count="3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0\)"/>
    <numFmt numFmtId="179" formatCode="\$#,##0_);[Red]\(\$#,##0\)"/>
    <numFmt numFmtId="180" formatCode="\$#,##0.00_);\(\$#,##0.00\)"/>
    <numFmt numFmtId="181" formatCode="\$#,##0.00_);[Red]\(\$#,##0.00\)"/>
    <numFmt numFmtId="182" formatCode="_ * #,##0_ ;_ * \-#,##0_ ;_ * &quot;-&quot;_ ;_ @_ "/>
    <numFmt numFmtId="183" formatCode="_ * #,##0.00_ ;_ * \-#,##0.00_ ;_ * &quot;-&quot;??_ ;_ @_ "/>
    <numFmt numFmtId="184" formatCode="000000\-00\-0000"/>
    <numFmt numFmtId="185" formatCode="[$-4409]dddd\,\ d\ mmmm\,\ yyyy"/>
    <numFmt numFmtId="186" formatCode="[$-409]h:mm:ss\ AM/PM"/>
    <numFmt numFmtId="187" formatCode="[$-14409]d\ mmmm\,\ yyyy;@"/>
  </numFmts>
  <fonts count="77">
    <font>
      <sz val="11"/>
      <color indexed="8"/>
      <name val="Calibri"/>
      <family val="0"/>
    </font>
    <font>
      <sz val="12"/>
      <name val="Times New Roman"/>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sz val="10"/>
      <color indexed="8"/>
      <name val="宋体"/>
      <family val="0"/>
    </font>
    <font>
      <sz val="12"/>
      <color indexed="8"/>
      <name val="宋体"/>
      <family val="0"/>
    </font>
    <font>
      <b/>
      <sz val="12"/>
      <name val="Arial"/>
      <family val="2"/>
    </font>
    <font>
      <b/>
      <sz val="14"/>
      <color indexed="8"/>
      <name val="Arial"/>
      <family val="2"/>
    </font>
    <font>
      <i/>
      <sz val="11"/>
      <color indexed="8"/>
      <name val="Arial"/>
      <family val="2"/>
    </font>
    <font>
      <b/>
      <sz val="14"/>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Narrow"/>
      <family val="2"/>
    </font>
    <font>
      <b/>
      <sz val="16"/>
      <color theme="0"/>
      <name val="Arial Narrow"/>
      <family val="2"/>
    </font>
    <font>
      <sz val="12"/>
      <color theme="0"/>
      <name val="Arial Narrow"/>
      <family val="2"/>
    </font>
    <font>
      <b/>
      <sz val="12"/>
      <color theme="0"/>
      <name val="Arial Narrow"/>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9"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rgb="FF99CCFF"/>
        <bgColor indexed="64"/>
      </patternFill>
    </fill>
    <fill>
      <patternFill patternType="solid">
        <fgColor theme="3" tint="-0.4999699890613556"/>
        <bgColor indexed="64"/>
      </patternFill>
    </fill>
    <fill>
      <patternFill patternType="solid">
        <fgColor theme="4" tint="-0.4999699890613556"/>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right/>
      <top style="thin">
        <color indexed="8"/>
      </top>
      <bottom/>
    </border>
    <border>
      <left/>
      <right/>
      <top/>
      <bottom style="thin">
        <color indexed="8"/>
      </bottom>
    </border>
    <border>
      <left style="thin">
        <color indexed="8"/>
      </left>
      <right/>
      <top/>
      <bottom style="thin"/>
    </border>
    <border>
      <left/>
      <right style="thin">
        <color indexed="8"/>
      </right>
      <top/>
      <bottom style="thin"/>
    </border>
    <border>
      <left style="thin">
        <color indexed="8"/>
      </left>
      <right style="thin">
        <color indexed="8"/>
      </right>
      <top/>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color indexed="63"/>
      </right>
      <top/>
      <bottom style="thin"/>
    </border>
    <border>
      <left>
        <color indexed="63"/>
      </left>
      <right>
        <color indexed="63"/>
      </right>
      <top style="thin"/>
      <bottom style="thin"/>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top style="thin"/>
      <bottom style="thin"/>
    </border>
    <border>
      <left>
        <color indexed="63"/>
      </left>
      <right>
        <color indexed="63"/>
      </right>
      <top style="thin"/>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3" fontId="1" fillId="0" borderId="0" applyFont="0" applyFill="0" applyBorder="0" applyAlignment="0" applyProtection="0"/>
    <xf numFmtId="18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1" xfId="0" applyFont="1" applyFill="1" applyBorder="1" applyAlignment="1">
      <alignment horizontal="center" vertical="center" wrapText="1"/>
    </xf>
    <xf numFmtId="0" fontId="17" fillId="37" borderId="11"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1"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2" xfId="0" applyFont="1" applyFill="1" applyBorder="1" applyAlignment="1">
      <alignment/>
    </xf>
    <xf numFmtId="0" fontId="12" fillId="35" borderId="13" xfId="0" applyFont="1" applyFill="1" applyBorder="1" applyAlignment="1">
      <alignment/>
    </xf>
    <xf numFmtId="0" fontId="9" fillId="36" borderId="14" xfId="0" applyFont="1" applyFill="1" applyBorder="1" applyAlignment="1">
      <alignment horizontal="left"/>
    </xf>
    <xf numFmtId="0" fontId="9" fillId="36" borderId="0" xfId="0" applyFont="1" applyFill="1" applyBorder="1" applyAlignment="1">
      <alignment horizontal="left"/>
    </xf>
    <xf numFmtId="184" fontId="9" fillId="35" borderId="12" xfId="0" applyNumberFormat="1" applyFont="1" applyFill="1" applyBorder="1" applyAlignment="1">
      <alignment horizontal="left"/>
    </xf>
    <xf numFmtId="184" fontId="9" fillId="35" borderId="13" xfId="0" applyNumberFormat="1" applyFont="1" applyFill="1" applyBorder="1" applyAlignment="1">
      <alignment/>
    </xf>
    <xf numFmtId="0" fontId="9" fillId="35" borderId="12" xfId="0" applyFont="1" applyFill="1" applyBorder="1" applyAlignment="1">
      <alignment/>
    </xf>
    <xf numFmtId="0" fontId="9" fillId="35" borderId="13" xfId="0"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2"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5" fillId="41" borderId="15"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4" xfId="0" applyFont="1" applyFill="1" applyBorder="1" applyAlignment="1">
      <alignment vertical="center" textRotation="90" wrapText="1"/>
    </xf>
    <xf numFmtId="0" fontId="14" fillId="33" borderId="16" xfId="0" applyFont="1" applyFill="1" applyBorder="1" applyAlignment="1">
      <alignment vertical="center" textRotation="90" wrapText="1"/>
    </xf>
    <xf numFmtId="0" fontId="24" fillId="33" borderId="17" xfId="0" applyFont="1" applyFill="1" applyBorder="1" applyAlignment="1">
      <alignment vertical="center" textRotation="90" wrapText="1"/>
    </xf>
    <xf numFmtId="0" fontId="14" fillId="33" borderId="18"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8" fillId="33" borderId="0" xfId="0" applyFont="1" applyFill="1" applyAlignment="1">
      <alignment horizontal="left" vertical="center" indent="1"/>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horizontal="left" vertical="center" indent="1"/>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8" fillId="41" borderId="19"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84"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hidden="1"/>
    </xf>
    <xf numFmtId="0" fontId="28" fillId="33" borderId="20" xfId="0" applyFont="1" applyFill="1" applyBorder="1" applyAlignment="1">
      <alignment vertical="center"/>
    </xf>
    <xf numFmtId="0" fontId="8" fillId="33" borderId="18"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6"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21" xfId="0" applyFont="1" applyFill="1" applyBorder="1" applyAlignment="1">
      <alignment/>
    </xf>
    <xf numFmtId="0" fontId="25" fillId="35" borderId="22" xfId="0" applyFont="1" applyFill="1" applyBorder="1" applyAlignment="1">
      <alignment/>
    </xf>
    <xf numFmtId="0" fontId="25" fillId="35" borderId="22" xfId="0" applyFont="1" applyFill="1" applyBorder="1" applyAlignment="1">
      <alignment horizontal="center"/>
    </xf>
    <xf numFmtId="0" fontId="25" fillId="35" borderId="14"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4"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17" xfId="0" applyFont="1" applyFill="1" applyBorder="1" applyAlignment="1">
      <alignment/>
    </xf>
    <xf numFmtId="0" fontId="25" fillId="35" borderId="23" xfId="0" applyFont="1" applyFill="1" applyBorder="1" applyAlignment="1">
      <alignment/>
    </xf>
    <xf numFmtId="0" fontId="25" fillId="35" borderId="23" xfId="0" applyFont="1" applyFill="1" applyBorder="1" applyAlignment="1">
      <alignment horizontal="center"/>
    </xf>
    <xf numFmtId="0" fontId="25" fillId="35" borderId="20" xfId="0" applyFont="1" applyFill="1" applyBorder="1" applyAlignment="1">
      <alignment horizontal="center"/>
    </xf>
    <xf numFmtId="0" fontId="25" fillId="0" borderId="0" xfId="0" applyFont="1" applyBorder="1" applyAlignment="1">
      <alignment/>
    </xf>
    <xf numFmtId="0" fontId="25" fillId="35" borderId="16" xfId="0" applyFont="1" applyFill="1" applyBorder="1" applyAlignment="1">
      <alignment horizontal="center"/>
    </xf>
    <xf numFmtId="0" fontId="25" fillId="35" borderId="18" xfId="0" applyFont="1" applyFill="1" applyBorder="1" applyAlignment="1">
      <alignment horizontal="center"/>
    </xf>
    <xf numFmtId="0" fontId="17" fillId="37" borderId="11" xfId="0" applyFont="1" applyFill="1" applyBorder="1" applyAlignment="1">
      <alignment horizontal="left" vertical="center" wrapText="1" indent="1"/>
    </xf>
    <xf numFmtId="0" fontId="24" fillId="33" borderId="24" xfId="0" applyFont="1" applyFill="1" applyBorder="1" applyAlignment="1">
      <alignment vertical="center" textRotation="90" wrapText="1"/>
    </xf>
    <xf numFmtId="0" fontId="14" fillId="33" borderId="25" xfId="0" applyFont="1" applyFill="1" applyBorder="1" applyAlignment="1">
      <alignment vertical="center" textRotation="90" wrapText="1"/>
    </xf>
    <xf numFmtId="0" fontId="13" fillId="42" borderId="11" xfId="0" applyFont="1" applyFill="1" applyBorder="1" applyAlignment="1">
      <alignment vertical="center" wrapText="1"/>
    </xf>
    <xf numFmtId="0" fontId="13" fillId="42" borderId="26" xfId="0" applyFont="1" applyFill="1" applyBorder="1" applyAlignment="1">
      <alignment vertical="center" wrapText="1"/>
    </xf>
    <xf numFmtId="0" fontId="13" fillId="42" borderId="19" xfId="0" applyFont="1" applyFill="1" applyBorder="1" applyAlignment="1">
      <alignment vertical="center" wrapText="1"/>
    </xf>
    <xf numFmtId="0" fontId="8" fillId="33" borderId="0" xfId="0" applyFont="1" applyFill="1" applyBorder="1" applyAlignment="1">
      <alignment horizontal="left" vertical="center" wrapText="1"/>
    </xf>
    <xf numFmtId="0" fontId="23" fillId="33" borderId="0" xfId="0" applyFont="1" applyFill="1" applyBorder="1" applyAlignment="1">
      <alignment horizontal="left" vertical="center" wrapText="1" indent="1"/>
    </xf>
    <xf numFmtId="0" fontId="28" fillId="33" borderId="16" xfId="0" applyFont="1" applyFill="1" applyBorder="1" applyAlignment="1">
      <alignment vertical="center"/>
    </xf>
    <xf numFmtId="0" fontId="8" fillId="41" borderId="18" xfId="0" applyFont="1" applyFill="1" applyBorder="1" applyAlignment="1">
      <alignment horizontal="center" vertical="center" wrapText="1"/>
    </xf>
    <xf numFmtId="0" fontId="25" fillId="0" borderId="19" xfId="0" applyFont="1" applyBorder="1" applyAlignment="1" applyProtection="1">
      <alignment horizontal="center" vertical="center"/>
      <protection locked="0"/>
    </xf>
    <xf numFmtId="0" fontId="8" fillId="41" borderId="17" xfId="0" applyFont="1" applyFill="1" applyBorder="1" applyAlignment="1">
      <alignment horizontal="center" vertical="center" wrapText="1"/>
    </xf>
    <xf numFmtId="0" fontId="32" fillId="43" borderId="11" xfId="0" applyFont="1" applyFill="1" applyBorder="1" applyAlignment="1">
      <alignment horizontal="left" vertical="center" wrapText="1" indent="1"/>
    </xf>
    <xf numFmtId="0" fontId="15" fillId="0" borderId="0" xfId="0" applyFont="1" applyBorder="1" applyAlignment="1">
      <alignment horizontal="left" vertical="center" wrapText="1" indent="1"/>
    </xf>
    <xf numFmtId="0" fontId="33" fillId="0" borderId="0" xfId="0" applyFont="1" applyAlignment="1">
      <alignment vertical="center"/>
    </xf>
    <xf numFmtId="0" fontId="15" fillId="44" borderId="0" xfId="0" applyFont="1" applyFill="1" applyBorder="1" applyAlignment="1">
      <alignment horizontal="center" vertical="center"/>
    </xf>
    <xf numFmtId="0" fontId="33" fillId="35" borderId="0" xfId="0" applyFont="1" applyFill="1" applyAlignment="1">
      <alignment vertical="center"/>
    </xf>
    <xf numFmtId="0" fontId="71" fillId="0" borderId="27" xfId="0" applyFont="1" applyBorder="1" applyAlignment="1">
      <alignment horizontal="left" vertical="center"/>
    </xf>
    <xf numFmtId="0" fontId="71" fillId="0" borderId="27" xfId="0" applyFont="1" applyBorder="1" applyAlignment="1">
      <alignment horizontal="left" wrapText="1"/>
    </xf>
    <xf numFmtId="0" fontId="72" fillId="44" borderId="27" xfId="0" applyFont="1" applyFill="1" applyBorder="1" applyAlignment="1">
      <alignment vertical="center" wrapText="1"/>
    </xf>
    <xf numFmtId="0" fontId="15" fillId="36" borderId="12" xfId="0" applyFont="1" applyFill="1" applyBorder="1" applyAlignment="1">
      <alignment horizontal="center" vertical="center"/>
    </xf>
    <xf numFmtId="0" fontId="15" fillId="0" borderId="27" xfId="0" applyFont="1" applyBorder="1" applyAlignment="1">
      <alignment horizontal="left" vertical="center" wrapText="1" indent="1"/>
    </xf>
    <xf numFmtId="0" fontId="8" fillId="45" borderId="27" xfId="0" applyFont="1" applyFill="1" applyBorder="1" applyAlignment="1">
      <alignment horizontal="center" vertical="center" wrapText="1"/>
    </xf>
    <xf numFmtId="0" fontId="25" fillId="0" borderId="19" xfId="0" applyFont="1" applyBorder="1" applyAlignment="1" applyProtection="1">
      <alignment horizontal="center" vertical="center"/>
      <protection hidden="1"/>
    </xf>
    <xf numFmtId="0" fontId="24" fillId="33" borderId="28" xfId="0" applyFont="1" applyFill="1" applyBorder="1" applyAlignment="1">
      <alignment vertical="center" textRotation="90" wrapText="1"/>
    </xf>
    <xf numFmtId="0" fontId="14" fillId="33" borderId="29" xfId="0" applyFont="1" applyFill="1" applyBorder="1" applyAlignment="1">
      <alignment vertical="center" textRotation="90" wrapText="1"/>
    </xf>
    <xf numFmtId="0" fontId="24" fillId="33" borderId="30" xfId="0" applyFont="1" applyFill="1" applyBorder="1" applyAlignment="1">
      <alignment vertical="center" textRotation="90" wrapText="1"/>
    </xf>
    <xf numFmtId="0" fontId="14" fillId="33" borderId="31" xfId="0" applyFont="1" applyFill="1" applyBorder="1" applyAlignment="1">
      <alignment vertical="center" textRotation="90" wrapText="1"/>
    </xf>
    <xf numFmtId="0" fontId="24" fillId="33" borderId="32" xfId="0" applyFont="1" applyFill="1" applyBorder="1" applyAlignment="1">
      <alignment vertical="center" textRotation="90" wrapText="1"/>
    </xf>
    <xf numFmtId="0" fontId="14" fillId="33" borderId="33" xfId="0" applyFont="1" applyFill="1" applyBorder="1" applyAlignment="1">
      <alignment vertical="center" textRotation="90" wrapText="1"/>
    </xf>
    <xf numFmtId="0" fontId="10" fillId="46" borderId="0" xfId="0" applyFont="1" applyFill="1" applyBorder="1" applyAlignment="1">
      <alignment/>
    </xf>
    <xf numFmtId="0" fontId="8" fillId="46" borderId="0" xfId="0" applyFont="1" applyFill="1" applyBorder="1" applyAlignment="1">
      <alignment horizontal="center"/>
    </xf>
    <xf numFmtId="0" fontId="9" fillId="46" borderId="0" xfId="0" applyFont="1" applyFill="1" applyBorder="1" applyAlignment="1">
      <alignment horizontal="center" vertical="center"/>
    </xf>
    <xf numFmtId="0" fontId="2" fillId="46" borderId="0" xfId="0" applyFont="1" applyFill="1" applyBorder="1" applyAlignment="1">
      <alignment horizontal="center"/>
    </xf>
    <xf numFmtId="0" fontId="12" fillId="46" borderId="0" xfId="0" applyFont="1" applyFill="1" applyBorder="1" applyAlignment="1">
      <alignment horizontal="center"/>
    </xf>
    <xf numFmtId="0" fontId="8" fillId="33" borderId="0" xfId="0" applyFont="1" applyFill="1" applyAlignment="1" applyProtection="1">
      <alignment vertical="center"/>
      <protection locked="0"/>
    </xf>
    <xf numFmtId="0" fontId="9" fillId="35" borderId="13" xfId="0" applyNumberFormat="1" applyFont="1" applyFill="1" applyBorder="1" applyAlignment="1" applyProtection="1">
      <alignment/>
      <protection locked="0"/>
    </xf>
    <xf numFmtId="0" fontId="23" fillId="36" borderId="0" xfId="0" applyFont="1" applyFill="1" applyBorder="1" applyAlignment="1" applyProtection="1">
      <alignment horizontal="left" vertical="center"/>
      <protection locked="0"/>
    </xf>
    <xf numFmtId="187" fontId="9" fillId="35" borderId="12" xfId="0" applyNumberFormat="1" applyFont="1" applyFill="1" applyBorder="1" applyAlignment="1" applyProtection="1">
      <alignment horizontal="left"/>
      <protection locked="0"/>
    </xf>
    <xf numFmtId="0" fontId="26" fillId="0" borderId="23" xfId="0" applyFont="1" applyFill="1" applyBorder="1" applyAlignment="1" applyProtection="1">
      <alignment vertical="center"/>
      <protection locked="0"/>
    </xf>
    <xf numFmtId="0" fontId="26" fillId="0" borderId="34" xfId="0" applyFont="1" applyFill="1" applyBorder="1" applyAlignment="1" applyProtection="1">
      <alignment vertical="center"/>
      <protection locked="0"/>
    </xf>
    <xf numFmtId="0" fontId="2" fillId="0" borderId="34" xfId="0" applyFont="1" applyBorder="1" applyAlignment="1" applyProtection="1">
      <alignment/>
      <protection locked="0"/>
    </xf>
    <xf numFmtId="0" fontId="26" fillId="0" borderId="15" xfId="0" applyFont="1" applyFill="1" applyBorder="1" applyAlignment="1" applyProtection="1">
      <alignment vertical="center"/>
      <protection locked="0"/>
    </xf>
    <xf numFmtId="0" fontId="26" fillId="0" borderId="35" xfId="0" applyFont="1" applyFill="1" applyBorder="1" applyAlignment="1" applyProtection="1">
      <alignment vertical="center"/>
      <protection locked="0"/>
    </xf>
    <xf numFmtId="0" fontId="2" fillId="0" borderId="35" xfId="0" applyFont="1" applyFill="1" applyBorder="1" applyAlignment="1" applyProtection="1">
      <alignment/>
      <protection locked="0"/>
    </xf>
    <xf numFmtId="0" fontId="28" fillId="42" borderId="10" xfId="0" applyFont="1" applyFill="1" applyBorder="1" applyAlignment="1">
      <alignment horizontal="center" vertical="center"/>
    </xf>
    <xf numFmtId="0" fontId="28" fillId="42" borderId="12" xfId="0" applyFont="1" applyFill="1" applyBorder="1" applyAlignment="1">
      <alignment horizontal="center" vertical="center" wrapText="1"/>
    </xf>
    <xf numFmtId="0" fontId="28" fillId="42" borderId="27" xfId="0" applyFont="1" applyFill="1" applyBorder="1" applyAlignment="1">
      <alignment horizontal="center" vertical="center"/>
    </xf>
    <xf numFmtId="0" fontId="25" fillId="35" borderId="22" xfId="0" applyFont="1" applyFill="1" applyBorder="1" applyAlignment="1">
      <alignment horizontal="center"/>
    </xf>
    <xf numFmtId="0" fontId="8" fillId="14" borderId="3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8" borderId="37" xfId="0" applyFont="1" applyFill="1" applyBorder="1" applyAlignment="1">
      <alignment horizontal="center" vertical="center"/>
    </xf>
    <xf numFmtId="0" fontId="8" fillId="8" borderId="19" xfId="0" applyFont="1" applyFill="1" applyBorder="1" applyAlignment="1">
      <alignment horizontal="center" vertical="center"/>
    </xf>
    <xf numFmtId="0" fontId="8" fillId="41" borderId="27" xfId="0" applyFont="1" applyFill="1" applyBorder="1" applyAlignment="1">
      <alignment horizontal="center" vertical="center" wrapText="1"/>
    </xf>
    <xf numFmtId="0" fontId="8" fillId="41" borderId="27" xfId="0" applyFont="1" applyFill="1" applyBorder="1" applyAlignment="1">
      <alignment horizontal="center" vertical="center" wrapText="1"/>
    </xf>
    <xf numFmtId="0" fontId="73" fillId="47" borderId="22" xfId="0" applyFont="1" applyFill="1" applyBorder="1" applyAlignment="1">
      <alignment horizontal="center" vertical="center"/>
    </xf>
    <xf numFmtId="0" fontId="74" fillId="47" borderId="22" xfId="0" applyFont="1" applyFill="1" applyBorder="1" applyAlignment="1">
      <alignment horizontal="center" vertical="center"/>
    </xf>
    <xf numFmtId="0" fontId="73" fillId="48" borderId="27" xfId="0" applyFont="1" applyFill="1" applyBorder="1" applyAlignment="1">
      <alignment horizontal="center" vertical="center"/>
    </xf>
    <xf numFmtId="0" fontId="75" fillId="48" borderId="27" xfId="0" applyFont="1" applyFill="1" applyBorder="1" applyAlignment="1">
      <alignment horizontal="center" vertical="center"/>
    </xf>
    <xf numFmtId="0" fontId="8" fillId="2" borderId="28" xfId="0" applyFont="1" applyFill="1" applyBorder="1" applyAlignment="1">
      <alignment horizontal="center" vertical="center"/>
    </xf>
    <xf numFmtId="0" fontId="28" fillId="2" borderId="38"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40"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18" xfId="0" applyFont="1" applyFill="1" applyBorder="1" applyAlignment="1">
      <alignment horizontal="center" vertical="center"/>
    </xf>
    <xf numFmtId="0" fontId="13" fillId="49" borderId="27" xfId="0" applyFont="1" applyFill="1" applyBorder="1" applyAlignment="1">
      <alignment horizontal="center" vertical="center" wrapText="1"/>
    </xf>
    <xf numFmtId="0" fontId="8" fillId="41" borderId="41" xfId="0" applyFont="1" applyFill="1" applyBorder="1" applyAlignment="1">
      <alignment horizontal="center" vertical="center" wrapText="1"/>
    </xf>
    <xf numFmtId="0" fontId="25" fillId="35" borderId="0" xfId="0" applyFont="1" applyFill="1" applyBorder="1" applyAlignment="1" applyProtection="1">
      <alignment horizontal="center"/>
      <protection locked="0"/>
    </xf>
    <xf numFmtId="0" fontId="8" fillId="2" borderId="38" xfId="0" applyFont="1" applyFill="1" applyBorder="1" applyAlignment="1">
      <alignment horizontal="center" vertical="center"/>
    </xf>
    <xf numFmtId="0" fontId="27" fillId="2" borderId="38" xfId="0" applyFont="1" applyFill="1" applyBorder="1" applyAlignment="1">
      <alignment horizontal="center" vertical="center"/>
    </xf>
    <xf numFmtId="0" fontId="27" fillId="2" borderId="35" xfId="0" applyFont="1" applyFill="1" applyBorder="1" applyAlignment="1">
      <alignment horizontal="center" vertical="center"/>
    </xf>
    <xf numFmtId="0" fontId="13" fillId="49" borderId="41" xfId="0" applyFont="1" applyFill="1" applyBorder="1" applyAlignment="1">
      <alignment horizontal="center" vertical="center" wrapText="1"/>
    </xf>
    <xf numFmtId="0" fontId="8" fillId="45" borderId="42" xfId="0" applyFont="1" applyFill="1" applyBorder="1" applyAlignment="1">
      <alignment horizontal="center" vertical="center"/>
    </xf>
    <xf numFmtId="0" fontId="23" fillId="45" borderId="42" xfId="0" applyFont="1" applyFill="1" applyBorder="1" applyAlignment="1">
      <alignment horizontal="center" vertical="center"/>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9" fillId="36" borderId="17" xfId="0" applyFont="1" applyFill="1" applyBorder="1" applyAlignment="1">
      <alignment horizontal="left"/>
    </xf>
    <xf numFmtId="0" fontId="9" fillId="36" borderId="23" xfId="0" applyFont="1" applyFill="1" applyBorder="1" applyAlignment="1">
      <alignment horizontal="left"/>
    </xf>
    <xf numFmtId="0" fontId="13" fillId="37" borderId="11" xfId="0" applyFont="1" applyFill="1" applyBorder="1" applyAlignment="1">
      <alignment horizontal="center" vertical="center"/>
    </xf>
    <xf numFmtId="0" fontId="9" fillId="36" borderId="14" xfId="0" applyFont="1" applyFill="1" applyBorder="1" applyAlignment="1">
      <alignment horizontal="left"/>
    </xf>
    <xf numFmtId="0" fontId="9" fillId="36" borderId="0" xfId="0" applyFont="1" applyFill="1" applyBorder="1" applyAlignment="1">
      <alignment horizontal="left"/>
    </xf>
    <xf numFmtId="0" fontId="8" fillId="33" borderId="0" xfId="0" applyFont="1" applyFill="1" applyBorder="1" applyAlignment="1">
      <alignment horizontal="left" wrapText="1"/>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3" fillId="33" borderId="12" xfId="0" applyFont="1" applyFill="1" applyBorder="1" applyAlignment="1">
      <alignment horizontal="left" vertical="center" wrapText="1" indent="1"/>
    </xf>
    <xf numFmtId="0" fontId="23" fillId="33" borderId="13" xfId="0" applyFont="1" applyFill="1" applyBorder="1" applyAlignment="1">
      <alignment horizontal="left" vertical="center" wrapText="1" indent="1"/>
    </xf>
    <xf numFmtId="0" fontId="3" fillId="33" borderId="0" xfId="0" applyFont="1" applyFill="1" applyBorder="1" applyAlignment="1">
      <alignment horizontal="center" vertical="center"/>
    </xf>
    <xf numFmtId="0" fontId="21" fillId="40" borderId="0" xfId="0" applyFont="1" applyFill="1" applyAlignment="1">
      <alignment horizontal="center" vertical="center"/>
    </xf>
    <xf numFmtId="0" fontId="9" fillId="36" borderId="21" xfId="0" applyFont="1" applyFill="1" applyBorder="1" applyAlignment="1">
      <alignment horizontal="left"/>
    </xf>
    <xf numFmtId="0" fontId="9" fillId="36" borderId="22" xfId="0" applyFont="1" applyFill="1" applyBorder="1" applyAlignment="1">
      <alignment horizontal="left"/>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7" fillId="33" borderId="23" xfId="0" applyFont="1" applyFill="1" applyBorder="1" applyAlignment="1">
      <alignment horizontal="left"/>
    </xf>
    <xf numFmtId="0" fontId="7" fillId="33" borderId="23" xfId="0" applyFont="1" applyFill="1" applyBorder="1" applyAlignment="1">
      <alignment horizontal="left" vertical="center" wrapText="1"/>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10" fillId="33" borderId="2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75"/>
          <c:h val="0.911"/>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52301384"/>
        <c:axId val="950409"/>
      </c:barChart>
      <c:catAx>
        <c:axId val="52301384"/>
        <c:scaling>
          <c:orientation val="minMax"/>
        </c:scaling>
        <c:axPos val="b"/>
        <c:delete val="0"/>
        <c:numFmt formatCode="General" sourceLinked="0"/>
        <c:majorTickMark val="out"/>
        <c:minorTickMark val="none"/>
        <c:tickLblPos val="nextTo"/>
        <c:spPr>
          <a:ln w="3175">
            <a:solidFill>
              <a:srgbClr val="000000"/>
            </a:solidFill>
          </a:ln>
        </c:spPr>
        <c:crossAx val="950409"/>
        <c:crosses val="autoZero"/>
        <c:auto val="1"/>
        <c:lblOffset val="100"/>
        <c:tickLblSkip val="1"/>
        <c:noMultiLvlLbl val="0"/>
      </c:catAx>
      <c:valAx>
        <c:axId val="950409"/>
        <c:scaling>
          <c:orientation val="minMax"/>
        </c:scaling>
        <c:axPos val="l"/>
        <c:delete val="0"/>
        <c:numFmt formatCode="General" sourceLinked="1"/>
        <c:majorTickMark val="out"/>
        <c:minorTickMark val="none"/>
        <c:tickLblPos val="nextTo"/>
        <c:spPr>
          <a:ln w="3175">
            <a:solidFill>
              <a:srgbClr val="000000"/>
            </a:solidFill>
          </a:ln>
        </c:spPr>
        <c:crossAx val="5230138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01"/>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47157666"/>
        <c:axId val="21765811"/>
      </c:barChart>
      <c:catAx>
        <c:axId val="47157666"/>
        <c:scaling>
          <c:orientation val="minMax"/>
        </c:scaling>
        <c:axPos val="b"/>
        <c:delete val="0"/>
        <c:numFmt formatCode="General" sourceLinked="0"/>
        <c:majorTickMark val="none"/>
        <c:minorTickMark val="none"/>
        <c:tickLblPos val="nextTo"/>
        <c:spPr>
          <a:ln w="3175">
            <a:solidFill>
              <a:srgbClr val="000000"/>
            </a:solidFill>
          </a:ln>
        </c:spPr>
        <c:crossAx val="21765811"/>
        <c:crosses val="autoZero"/>
        <c:auto val="1"/>
        <c:lblOffset val="100"/>
        <c:tickLblSkip val="1"/>
        <c:noMultiLvlLbl val="0"/>
      </c:catAx>
      <c:valAx>
        <c:axId val="21765811"/>
        <c:scaling>
          <c:orientation val="minMax"/>
        </c:scaling>
        <c:axPos val="l"/>
        <c:delete val="0"/>
        <c:numFmt formatCode="General" sourceLinked="1"/>
        <c:majorTickMark val="none"/>
        <c:minorTickMark val="none"/>
        <c:tickLblPos val="nextTo"/>
        <c:spPr>
          <a:ln w="3175">
            <a:solidFill>
              <a:srgbClr val="000000"/>
            </a:solidFill>
          </a:ln>
        </c:spPr>
        <c:crossAx val="4715766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'GRAF PELAPORAN'!$C$311:$H$311</c:f>
            </c:numRef>
          </c:val>
        </c:ser>
        <c:axId val="61674572"/>
        <c:axId val="18200237"/>
      </c:barChart>
      <c:catAx>
        <c:axId val="61674572"/>
        <c:scaling>
          <c:orientation val="minMax"/>
        </c:scaling>
        <c:axPos val="b"/>
        <c:delete val="0"/>
        <c:numFmt formatCode="General" sourceLinked="0"/>
        <c:majorTickMark val="none"/>
        <c:minorTickMark val="none"/>
        <c:tickLblPos val="nextTo"/>
        <c:spPr>
          <a:ln w="3175">
            <a:solidFill>
              <a:srgbClr val="000000"/>
            </a:solidFill>
          </a:ln>
        </c:spPr>
        <c:crossAx val="18200237"/>
        <c:crosses val="autoZero"/>
        <c:auto val="1"/>
        <c:lblOffset val="100"/>
        <c:tickLblSkip val="1"/>
        <c:noMultiLvlLbl val="0"/>
      </c:catAx>
      <c:valAx>
        <c:axId val="18200237"/>
        <c:scaling>
          <c:orientation val="minMax"/>
        </c:scaling>
        <c:axPos val="l"/>
        <c:delete val="0"/>
        <c:numFmt formatCode="General" sourceLinked="1"/>
        <c:majorTickMark val="none"/>
        <c:minorTickMark val="none"/>
        <c:tickLblPos val="nextTo"/>
        <c:spPr>
          <a:ln w="3175">
            <a:solidFill>
              <a:srgbClr val="000000"/>
            </a:solidFill>
          </a:ln>
        </c:spPr>
        <c:crossAx val="61674572"/>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25"/>
          <c:w val="0.9675"/>
          <c:h val="0.911"/>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29584406"/>
        <c:axId val="64933063"/>
      </c:barChart>
      <c:catAx>
        <c:axId val="29584406"/>
        <c:scaling>
          <c:orientation val="minMax"/>
        </c:scaling>
        <c:axPos val="b"/>
        <c:delete val="0"/>
        <c:numFmt formatCode="General" sourceLinked="0"/>
        <c:majorTickMark val="out"/>
        <c:minorTickMark val="none"/>
        <c:tickLblPos val="nextTo"/>
        <c:spPr>
          <a:ln w="3175">
            <a:solidFill>
              <a:srgbClr val="000000"/>
            </a:solidFill>
          </a:ln>
        </c:spPr>
        <c:crossAx val="64933063"/>
        <c:crosses val="autoZero"/>
        <c:auto val="1"/>
        <c:lblOffset val="100"/>
        <c:tickLblSkip val="1"/>
        <c:noMultiLvlLbl val="0"/>
      </c:catAx>
      <c:valAx>
        <c:axId val="64933063"/>
        <c:scaling>
          <c:orientation val="minMax"/>
        </c:scaling>
        <c:axPos val="l"/>
        <c:delete val="0"/>
        <c:numFmt formatCode="General" sourceLinked="1"/>
        <c:majorTickMark val="out"/>
        <c:minorTickMark val="none"/>
        <c:tickLblPos val="nextTo"/>
        <c:spPr>
          <a:ln w="3175">
            <a:solidFill>
              <a:srgbClr val="000000"/>
            </a:solidFill>
          </a:ln>
        </c:spPr>
        <c:crossAx val="2958440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47526656"/>
        <c:axId val="25086721"/>
      </c:barChart>
      <c:catAx>
        <c:axId val="47526656"/>
        <c:scaling>
          <c:orientation val="minMax"/>
        </c:scaling>
        <c:axPos val="b"/>
        <c:delete val="0"/>
        <c:numFmt formatCode="General" sourceLinked="0"/>
        <c:majorTickMark val="none"/>
        <c:minorTickMark val="none"/>
        <c:tickLblPos val="nextTo"/>
        <c:spPr>
          <a:ln w="3175">
            <a:solidFill>
              <a:srgbClr val="000000"/>
            </a:solidFill>
          </a:ln>
        </c:spPr>
        <c:crossAx val="25086721"/>
        <c:crosses val="autoZero"/>
        <c:auto val="1"/>
        <c:lblOffset val="100"/>
        <c:tickLblSkip val="1"/>
        <c:noMultiLvlLbl val="0"/>
      </c:catAx>
      <c:valAx>
        <c:axId val="25086721"/>
        <c:scaling>
          <c:orientation val="minMax"/>
        </c:scaling>
        <c:axPos val="l"/>
        <c:delete val="0"/>
        <c:numFmt formatCode="General" sourceLinked="1"/>
        <c:majorTickMark val="none"/>
        <c:minorTickMark val="none"/>
        <c:tickLblPos val="nextTo"/>
        <c:spPr>
          <a:ln w="3175">
            <a:solidFill>
              <a:srgbClr val="000000"/>
            </a:solidFill>
          </a:ln>
        </c:spPr>
        <c:crossAx val="4752665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25"/>
          <c:w val="0.9675"/>
          <c:h val="0.911"/>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24453898"/>
        <c:axId val="18758491"/>
      </c:barChart>
      <c:catAx>
        <c:axId val="24453898"/>
        <c:scaling>
          <c:orientation val="minMax"/>
        </c:scaling>
        <c:axPos val="b"/>
        <c:delete val="0"/>
        <c:numFmt formatCode="General" sourceLinked="0"/>
        <c:majorTickMark val="out"/>
        <c:minorTickMark val="none"/>
        <c:tickLblPos val="nextTo"/>
        <c:spPr>
          <a:ln w="3175">
            <a:solidFill>
              <a:srgbClr val="000000"/>
            </a:solidFill>
          </a:ln>
        </c:spPr>
        <c:crossAx val="18758491"/>
        <c:crosses val="autoZero"/>
        <c:auto val="1"/>
        <c:lblOffset val="100"/>
        <c:tickLblSkip val="1"/>
        <c:noMultiLvlLbl val="0"/>
      </c:catAx>
      <c:valAx>
        <c:axId val="18758491"/>
        <c:scaling>
          <c:orientation val="minMax"/>
        </c:scaling>
        <c:axPos val="l"/>
        <c:delete val="0"/>
        <c:numFmt formatCode="General" sourceLinked="1"/>
        <c:majorTickMark val="out"/>
        <c:minorTickMark val="none"/>
        <c:tickLblPos val="nextTo"/>
        <c:spPr>
          <a:ln w="3175">
            <a:solidFill>
              <a:srgbClr val="000000"/>
            </a:solidFill>
          </a:ln>
        </c:spPr>
        <c:crossAx val="2445389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34608692"/>
        <c:axId val="43042773"/>
      </c:barChart>
      <c:catAx>
        <c:axId val="34608692"/>
        <c:scaling>
          <c:orientation val="minMax"/>
        </c:scaling>
        <c:axPos val="b"/>
        <c:delete val="0"/>
        <c:numFmt formatCode="General" sourceLinked="0"/>
        <c:majorTickMark val="out"/>
        <c:minorTickMark val="none"/>
        <c:tickLblPos val="nextTo"/>
        <c:spPr>
          <a:ln w="3175">
            <a:solidFill>
              <a:srgbClr val="000000"/>
            </a:solidFill>
          </a:ln>
        </c:spPr>
        <c:crossAx val="43042773"/>
        <c:crosses val="autoZero"/>
        <c:auto val="1"/>
        <c:lblOffset val="100"/>
        <c:tickLblSkip val="1"/>
        <c:noMultiLvlLbl val="0"/>
      </c:catAx>
      <c:valAx>
        <c:axId val="43042773"/>
        <c:scaling>
          <c:orientation val="minMax"/>
          <c:max val="20"/>
        </c:scaling>
        <c:axPos val="l"/>
        <c:delete val="0"/>
        <c:numFmt formatCode="General" sourceLinked="1"/>
        <c:majorTickMark val="out"/>
        <c:minorTickMark val="none"/>
        <c:tickLblPos val="nextTo"/>
        <c:spPr>
          <a:ln w="3175">
            <a:solidFill>
              <a:srgbClr val="000000"/>
            </a:solidFill>
          </a:ln>
        </c:spPr>
        <c:crossAx val="3460869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51840638"/>
        <c:axId val="63912559"/>
      </c:barChart>
      <c:catAx>
        <c:axId val="51840638"/>
        <c:scaling>
          <c:orientation val="minMax"/>
        </c:scaling>
        <c:axPos val="b"/>
        <c:delete val="0"/>
        <c:numFmt formatCode="General" sourceLinked="0"/>
        <c:majorTickMark val="none"/>
        <c:minorTickMark val="none"/>
        <c:tickLblPos val="nextTo"/>
        <c:spPr>
          <a:ln w="3175">
            <a:solidFill>
              <a:srgbClr val="000000"/>
            </a:solidFill>
          </a:ln>
        </c:spPr>
        <c:crossAx val="63912559"/>
        <c:crosses val="autoZero"/>
        <c:auto val="1"/>
        <c:lblOffset val="100"/>
        <c:tickLblSkip val="1"/>
        <c:noMultiLvlLbl val="0"/>
      </c:catAx>
      <c:valAx>
        <c:axId val="63912559"/>
        <c:scaling>
          <c:orientation val="minMax"/>
        </c:scaling>
        <c:axPos val="l"/>
        <c:delete val="0"/>
        <c:numFmt formatCode="General" sourceLinked="1"/>
        <c:majorTickMark val="none"/>
        <c:minorTickMark val="none"/>
        <c:tickLblPos val="nextTo"/>
        <c:spPr>
          <a:ln w="3175">
            <a:solidFill>
              <a:srgbClr val="000000"/>
            </a:solidFill>
          </a:ln>
        </c:spPr>
        <c:crossAx val="5184063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4"/>
          <c:h val="0.90975"/>
        </c:manualLayout>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Cache/>
            </c:numRef>
          </c:val>
        </c:ser>
        <c:axId val="38342120"/>
        <c:axId val="9534761"/>
      </c:barChart>
      <c:catAx>
        <c:axId val="38342120"/>
        <c:scaling>
          <c:orientation val="minMax"/>
        </c:scaling>
        <c:axPos val="b"/>
        <c:delete val="0"/>
        <c:numFmt formatCode="General" sourceLinked="0"/>
        <c:majorTickMark val="out"/>
        <c:minorTickMark val="none"/>
        <c:tickLblPos val="nextTo"/>
        <c:spPr>
          <a:ln w="3175">
            <a:solidFill>
              <a:srgbClr val="000000"/>
            </a:solidFill>
          </a:ln>
        </c:spPr>
        <c:crossAx val="9534761"/>
        <c:crosses val="autoZero"/>
        <c:auto val="1"/>
        <c:lblOffset val="100"/>
        <c:tickLblSkip val="1"/>
        <c:noMultiLvlLbl val="0"/>
      </c:catAx>
      <c:valAx>
        <c:axId val="9534761"/>
        <c:scaling>
          <c:orientation val="minMax"/>
          <c:max val="5"/>
          <c:min val="0"/>
        </c:scaling>
        <c:axPos val="l"/>
        <c:delete val="0"/>
        <c:numFmt formatCode="General" sourceLinked="1"/>
        <c:majorTickMark val="out"/>
        <c:minorTickMark val="none"/>
        <c:tickLblPos val="nextTo"/>
        <c:spPr>
          <a:ln w="3175">
            <a:solidFill>
              <a:srgbClr val="000000"/>
            </a:solidFill>
          </a:ln>
        </c:spPr>
        <c:crossAx val="3834212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25"/>
          <c:w val="0.9675"/>
          <c:h val="0.9005"/>
        </c:manualLayout>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PELAPORAN'!$K$113:$P$113</c:f>
              <c:numCache/>
            </c:numRef>
          </c:val>
        </c:ser>
        <c:axId val="18703986"/>
        <c:axId val="34118147"/>
      </c:barChart>
      <c:catAx>
        <c:axId val="18703986"/>
        <c:scaling>
          <c:orientation val="minMax"/>
        </c:scaling>
        <c:axPos val="b"/>
        <c:delete val="0"/>
        <c:numFmt formatCode="General" sourceLinked="0"/>
        <c:majorTickMark val="out"/>
        <c:minorTickMark val="none"/>
        <c:tickLblPos val="nextTo"/>
        <c:spPr>
          <a:ln w="3175">
            <a:solidFill>
              <a:srgbClr val="000000"/>
            </a:solidFill>
          </a:ln>
        </c:spPr>
        <c:crossAx val="34118147"/>
        <c:crosses val="autoZero"/>
        <c:auto val="1"/>
        <c:lblOffset val="100"/>
        <c:tickLblSkip val="1"/>
        <c:noMultiLvlLbl val="0"/>
      </c:catAx>
      <c:valAx>
        <c:axId val="34118147"/>
        <c:scaling>
          <c:orientation val="minMax"/>
        </c:scaling>
        <c:axPos val="l"/>
        <c:delete val="0"/>
        <c:numFmt formatCode="General" sourceLinked="1"/>
        <c:majorTickMark val="out"/>
        <c:minorTickMark val="none"/>
        <c:tickLblPos val="nextTo"/>
        <c:spPr>
          <a:ln w="3175">
            <a:solidFill>
              <a:srgbClr val="000000"/>
            </a:solidFill>
          </a:ln>
        </c:spPr>
        <c:crossAx val="1870398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25"/>
          <c:y val="0.04875"/>
          <c:w val="0.9635"/>
          <c:h val="0.9075"/>
        </c:manualLayout>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Cache/>
            </c:numRef>
          </c:val>
        </c:ser>
        <c:axId val="38627868"/>
        <c:axId val="12106493"/>
      </c:barChart>
      <c:catAx>
        <c:axId val="38627868"/>
        <c:scaling>
          <c:orientation val="minMax"/>
        </c:scaling>
        <c:axPos val="b"/>
        <c:delete val="0"/>
        <c:numFmt formatCode="General" sourceLinked="0"/>
        <c:majorTickMark val="out"/>
        <c:minorTickMark val="none"/>
        <c:tickLblPos val="nextTo"/>
        <c:spPr>
          <a:ln w="3175">
            <a:solidFill>
              <a:srgbClr val="000000"/>
            </a:solidFill>
          </a:ln>
        </c:spPr>
        <c:crossAx val="12106493"/>
        <c:crosses val="autoZero"/>
        <c:auto val="1"/>
        <c:lblOffset val="100"/>
        <c:tickLblSkip val="1"/>
        <c:noMultiLvlLbl val="0"/>
      </c:catAx>
      <c:valAx>
        <c:axId val="12106493"/>
        <c:scaling>
          <c:orientation val="minMax"/>
          <c:max val="5"/>
          <c:min val="0"/>
        </c:scaling>
        <c:axPos val="l"/>
        <c:delete val="0"/>
        <c:numFmt formatCode="General" sourceLinked="1"/>
        <c:majorTickMark val="out"/>
        <c:minorTickMark val="none"/>
        <c:tickLblPos val="nextTo"/>
        <c:spPr>
          <a:ln w="3175">
            <a:solidFill>
              <a:srgbClr val="000000"/>
            </a:solidFill>
          </a:ln>
        </c:spPr>
        <c:crossAx val="3862786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725"/>
          <c:h val="0.90975"/>
        </c:manualLayout>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PELAPORAN'!$K$95:$P$95</c:f>
              <c:strCache/>
            </c:strRef>
          </c:cat>
          <c:val>
            <c:numRef>
              <c:f>'GRAF PELAPORAN'!$K$96:$P$96</c:f>
              <c:numCache/>
            </c:numRef>
          </c:val>
        </c:ser>
        <c:axId val="8553682"/>
        <c:axId val="9874275"/>
      </c:barChart>
      <c:catAx>
        <c:axId val="8553682"/>
        <c:scaling>
          <c:orientation val="minMax"/>
        </c:scaling>
        <c:axPos val="b"/>
        <c:delete val="0"/>
        <c:numFmt formatCode="General" sourceLinked="0"/>
        <c:majorTickMark val="out"/>
        <c:minorTickMark val="none"/>
        <c:tickLblPos val="nextTo"/>
        <c:spPr>
          <a:ln w="3175">
            <a:solidFill>
              <a:srgbClr val="000000"/>
            </a:solidFill>
          </a:ln>
        </c:spPr>
        <c:crossAx val="9874275"/>
        <c:crossesAt val="0"/>
        <c:auto val="1"/>
        <c:lblOffset val="100"/>
        <c:tickLblSkip val="1"/>
        <c:noMultiLvlLbl val="0"/>
      </c:catAx>
      <c:valAx>
        <c:axId val="9874275"/>
        <c:scaling>
          <c:orientation val="minMax"/>
        </c:scaling>
        <c:axPos val="l"/>
        <c:delete val="0"/>
        <c:numFmt formatCode="General" sourceLinked="1"/>
        <c:majorTickMark val="out"/>
        <c:minorTickMark val="none"/>
        <c:tickLblPos val="nextTo"/>
        <c:spPr>
          <a:ln w="3175">
            <a:solidFill>
              <a:srgbClr val="000000"/>
            </a:solidFill>
          </a:ln>
        </c:spPr>
        <c:crossAx val="855368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5"/>
          <c:w val="0.96725"/>
          <c:h val="0.9"/>
        </c:manualLayout>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PELAPORAN'!$C$113:$H$113</c:f>
              <c:numCache/>
            </c:numRef>
          </c:val>
        </c:ser>
        <c:axId val="41849574"/>
        <c:axId val="41101847"/>
      </c:barChart>
      <c:catAx>
        <c:axId val="41849574"/>
        <c:scaling>
          <c:orientation val="minMax"/>
        </c:scaling>
        <c:axPos val="b"/>
        <c:delete val="0"/>
        <c:numFmt formatCode="General" sourceLinked="0"/>
        <c:majorTickMark val="none"/>
        <c:minorTickMark val="none"/>
        <c:tickLblPos val="nextTo"/>
        <c:spPr>
          <a:ln w="3175">
            <a:solidFill>
              <a:srgbClr val="000000"/>
            </a:solidFill>
          </a:ln>
        </c:spPr>
        <c:crossAx val="41101847"/>
        <c:crosses val="autoZero"/>
        <c:auto val="1"/>
        <c:lblOffset val="100"/>
        <c:tickLblSkip val="1"/>
        <c:noMultiLvlLbl val="0"/>
      </c:catAx>
      <c:valAx>
        <c:axId val="41101847"/>
        <c:scaling>
          <c:orientation val="minMax"/>
        </c:scaling>
        <c:axPos val="l"/>
        <c:delete val="0"/>
        <c:numFmt formatCode="General" sourceLinked="1"/>
        <c:majorTickMark val="none"/>
        <c:minorTickMark val="none"/>
        <c:tickLblPos val="nextTo"/>
        <c:spPr>
          <a:ln w="3175">
            <a:solidFill>
              <a:srgbClr val="000000"/>
            </a:solidFill>
          </a:ln>
        </c:spPr>
        <c:crossAx val="4184957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
          <c:w val="0.9675"/>
          <c:h val="0.91"/>
        </c:manualLayout>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PELAPORAN'!$K$149:$P$149</c:f>
              <c:numCache/>
            </c:numRef>
          </c:val>
        </c:ser>
        <c:axId val="34372304"/>
        <c:axId val="40915281"/>
      </c:barChart>
      <c:catAx>
        <c:axId val="34372304"/>
        <c:scaling>
          <c:orientation val="minMax"/>
        </c:scaling>
        <c:axPos val="b"/>
        <c:delete val="0"/>
        <c:numFmt formatCode="General" sourceLinked="0"/>
        <c:majorTickMark val="out"/>
        <c:minorTickMark val="none"/>
        <c:tickLblPos val="nextTo"/>
        <c:spPr>
          <a:ln w="3175">
            <a:solidFill>
              <a:srgbClr val="000000"/>
            </a:solidFill>
          </a:ln>
        </c:spPr>
        <c:crossAx val="40915281"/>
        <c:crosses val="autoZero"/>
        <c:auto val="1"/>
        <c:lblOffset val="100"/>
        <c:tickLblSkip val="1"/>
        <c:noMultiLvlLbl val="0"/>
      </c:catAx>
      <c:valAx>
        <c:axId val="40915281"/>
        <c:scaling>
          <c:orientation val="minMax"/>
        </c:scaling>
        <c:axPos val="l"/>
        <c:delete val="0"/>
        <c:numFmt formatCode="General" sourceLinked="1"/>
        <c:majorTickMark val="out"/>
        <c:minorTickMark val="none"/>
        <c:tickLblPos val="nextTo"/>
        <c:spPr>
          <a:ln w="3175">
            <a:solidFill>
              <a:srgbClr val="000000"/>
            </a:solidFill>
          </a:ln>
        </c:spPr>
        <c:crossAx val="3437230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725"/>
          <c:h val="0.90525"/>
        </c:manualLayout>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PELAPORAN'!$C$149:$H$149</c:f>
              <c:numCache/>
            </c:numRef>
          </c:val>
        </c:ser>
        <c:axId val="32693210"/>
        <c:axId val="25803435"/>
      </c:barChart>
      <c:catAx>
        <c:axId val="32693210"/>
        <c:scaling>
          <c:orientation val="minMax"/>
        </c:scaling>
        <c:axPos val="b"/>
        <c:delete val="0"/>
        <c:numFmt formatCode="General" sourceLinked="0"/>
        <c:majorTickMark val="none"/>
        <c:minorTickMark val="none"/>
        <c:tickLblPos val="nextTo"/>
        <c:spPr>
          <a:ln w="3175">
            <a:solidFill>
              <a:srgbClr val="000000"/>
            </a:solidFill>
          </a:ln>
        </c:spPr>
        <c:crossAx val="25803435"/>
        <c:crosses val="autoZero"/>
        <c:auto val="1"/>
        <c:lblOffset val="100"/>
        <c:tickLblSkip val="1"/>
        <c:noMultiLvlLbl val="0"/>
      </c:catAx>
      <c:valAx>
        <c:axId val="25803435"/>
        <c:scaling>
          <c:orientation val="minMax"/>
        </c:scaling>
        <c:axPos val="l"/>
        <c:delete val="0"/>
        <c:numFmt formatCode="General" sourceLinked="1"/>
        <c:majorTickMark val="none"/>
        <c:minorTickMark val="none"/>
        <c:tickLblPos val="nextTo"/>
        <c:spPr>
          <a:ln w="3175">
            <a:solidFill>
              <a:srgbClr val="000000"/>
            </a:solidFill>
          </a:ln>
        </c:spPr>
        <c:crossAx val="3269321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55"/>
          <c:w val="0.9675"/>
          <c:h val="0.8997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30904324"/>
        <c:axId val="9703461"/>
      </c:barChart>
      <c:catAx>
        <c:axId val="30904324"/>
        <c:scaling>
          <c:orientation val="minMax"/>
        </c:scaling>
        <c:axPos val="b"/>
        <c:delete val="0"/>
        <c:numFmt formatCode="General" sourceLinked="0"/>
        <c:majorTickMark val="out"/>
        <c:minorTickMark val="none"/>
        <c:tickLblPos val="nextTo"/>
        <c:spPr>
          <a:ln w="3175">
            <a:solidFill>
              <a:srgbClr val="000000"/>
            </a:solidFill>
          </a:ln>
        </c:spPr>
        <c:crossAx val="9703461"/>
        <c:crosses val="autoZero"/>
        <c:auto val="1"/>
        <c:lblOffset val="100"/>
        <c:tickLblSkip val="1"/>
        <c:noMultiLvlLbl val="0"/>
      </c:catAx>
      <c:valAx>
        <c:axId val="9703461"/>
        <c:scaling>
          <c:orientation val="minMax"/>
        </c:scaling>
        <c:axPos val="l"/>
        <c:delete val="0"/>
        <c:numFmt formatCode="General" sourceLinked="1"/>
        <c:majorTickMark val="out"/>
        <c:minorTickMark val="none"/>
        <c:tickLblPos val="nextTo"/>
        <c:spPr>
          <a:ln w="3175">
            <a:solidFill>
              <a:srgbClr val="000000"/>
            </a:solidFill>
          </a:ln>
        </c:spPr>
        <c:crossAx val="3090432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55"/>
          <c:w val="0.964"/>
          <c:h val="0.8997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20222286"/>
        <c:axId val="47782847"/>
      </c:barChart>
      <c:catAx>
        <c:axId val="20222286"/>
        <c:scaling>
          <c:orientation val="minMax"/>
        </c:scaling>
        <c:axPos val="b"/>
        <c:delete val="0"/>
        <c:numFmt formatCode="General" sourceLinked="0"/>
        <c:majorTickMark val="out"/>
        <c:minorTickMark val="none"/>
        <c:tickLblPos val="nextTo"/>
        <c:spPr>
          <a:ln w="3175">
            <a:solidFill>
              <a:srgbClr val="000000"/>
            </a:solidFill>
          </a:ln>
        </c:spPr>
        <c:crossAx val="47782847"/>
        <c:crosses val="autoZero"/>
        <c:auto val="1"/>
        <c:lblOffset val="100"/>
        <c:tickLblSkip val="1"/>
        <c:noMultiLvlLbl val="0"/>
      </c:catAx>
      <c:valAx>
        <c:axId val="47782847"/>
        <c:scaling>
          <c:orientation val="minMax"/>
        </c:scaling>
        <c:axPos val="l"/>
        <c:delete val="0"/>
        <c:numFmt formatCode="General" sourceLinked="1"/>
        <c:majorTickMark val="out"/>
        <c:minorTickMark val="none"/>
        <c:tickLblPos val="nextTo"/>
        <c:spPr>
          <a:ln w="3175">
            <a:solidFill>
              <a:srgbClr val="000000"/>
            </a:solidFill>
          </a:ln>
        </c:spPr>
        <c:crossAx val="2022228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27392440"/>
        <c:axId val="45205369"/>
      </c:barChart>
      <c:catAx>
        <c:axId val="27392440"/>
        <c:scaling>
          <c:orientation val="minMax"/>
        </c:scaling>
        <c:axPos val="b"/>
        <c:delete val="0"/>
        <c:numFmt formatCode="General" sourceLinked="0"/>
        <c:majorTickMark val="none"/>
        <c:minorTickMark val="none"/>
        <c:tickLblPos val="nextTo"/>
        <c:spPr>
          <a:ln w="3175">
            <a:solidFill>
              <a:srgbClr val="000000"/>
            </a:solidFill>
          </a:ln>
        </c:spPr>
        <c:crossAx val="45205369"/>
        <c:crosses val="autoZero"/>
        <c:auto val="1"/>
        <c:lblOffset val="100"/>
        <c:tickLblSkip val="1"/>
        <c:noMultiLvlLbl val="0"/>
      </c:catAx>
      <c:valAx>
        <c:axId val="45205369"/>
        <c:scaling>
          <c:orientation val="minMax"/>
        </c:scaling>
        <c:axPos val="l"/>
        <c:delete val="0"/>
        <c:numFmt formatCode="General" sourceLinked="1"/>
        <c:majorTickMark val="none"/>
        <c:minorTickMark val="none"/>
        <c:tickLblPos val="nextTo"/>
        <c:spPr>
          <a:ln w="3175">
            <a:solidFill>
              <a:srgbClr val="000000"/>
            </a:solidFill>
          </a:ln>
        </c:spPr>
        <c:crossAx val="2739244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4195138"/>
        <c:axId val="37756243"/>
      </c:barChart>
      <c:catAx>
        <c:axId val="4195138"/>
        <c:scaling>
          <c:orientation val="minMax"/>
        </c:scaling>
        <c:axPos val="b"/>
        <c:delete val="0"/>
        <c:numFmt formatCode="General" sourceLinked="0"/>
        <c:majorTickMark val="none"/>
        <c:minorTickMark val="none"/>
        <c:tickLblPos val="nextTo"/>
        <c:spPr>
          <a:ln w="3175">
            <a:solidFill>
              <a:srgbClr val="000000"/>
            </a:solidFill>
          </a:ln>
        </c:spPr>
        <c:crossAx val="37756243"/>
        <c:crosses val="autoZero"/>
        <c:auto val="1"/>
        <c:lblOffset val="100"/>
        <c:tickLblSkip val="1"/>
        <c:noMultiLvlLbl val="0"/>
      </c:catAx>
      <c:valAx>
        <c:axId val="37756243"/>
        <c:scaling>
          <c:orientation val="minMax"/>
        </c:scaling>
        <c:axPos val="l"/>
        <c:delete val="0"/>
        <c:numFmt formatCode="General" sourceLinked="1"/>
        <c:majorTickMark val="none"/>
        <c:minorTickMark val="none"/>
        <c:tickLblPos val="nextTo"/>
        <c:spPr>
          <a:ln w="3175">
            <a:solidFill>
              <a:srgbClr val="000000"/>
            </a:solidFill>
          </a:ln>
        </c:spPr>
        <c:crossAx val="419513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725"/>
          <c:h val="0.90525"/>
        </c:manualLayout>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PELAPORAN'!$C$96:$H$96</c:f>
              <c:numCache/>
            </c:numRef>
          </c:val>
        </c:ser>
        <c:axId val="4261868"/>
        <c:axId val="38356813"/>
      </c:barChart>
      <c:catAx>
        <c:axId val="4261868"/>
        <c:scaling>
          <c:orientation val="minMax"/>
        </c:scaling>
        <c:axPos val="b"/>
        <c:delete val="0"/>
        <c:numFmt formatCode="General" sourceLinked="0"/>
        <c:majorTickMark val="none"/>
        <c:minorTickMark val="none"/>
        <c:tickLblPos val="nextTo"/>
        <c:spPr>
          <a:ln w="3175">
            <a:solidFill>
              <a:srgbClr val="000000"/>
            </a:solidFill>
          </a:ln>
        </c:spPr>
        <c:crossAx val="38356813"/>
        <c:crosses val="autoZero"/>
        <c:auto val="1"/>
        <c:lblOffset val="100"/>
        <c:tickLblSkip val="1"/>
        <c:noMultiLvlLbl val="0"/>
      </c:catAx>
      <c:valAx>
        <c:axId val="38356813"/>
        <c:scaling>
          <c:orientation val="minMax"/>
        </c:scaling>
        <c:axPos val="l"/>
        <c:delete val="0"/>
        <c:numFmt formatCode="General" sourceLinked="1"/>
        <c:majorTickMark val="none"/>
        <c:minorTickMark val="none"/>
        <c:tickLblPos val="nextTo"/>
        <c:spPr>
          <a:ln w="3175">
            <a:solidFill>
              <a:srgbClr val="000000"/>
            </a:solidFill>
          </a:ln>
        </c:spPr>
        <c:crossAx val="426186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75"/>
          <c:w val="0.96725"/>
          <c:h val="0.900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PELAPORAN'!$C$167:$H$167</c:f>
              <c:numCache/>
            </c:numRef>
          </c:val>
        </c:ser>
        <c:axId val="9666998"/>
        <c:axId val="19894119"/>
      </c:barChart>
      <c:catAx>
        <c:axId val="9666998"/>
        <c:scaling>
          <c:orientation val="minMax"/>
        </c:scaling>
        <c:axPos val="b"/>
        <c:delete val="0"/>
        <c:numFmt formatCode="General" sourceLinked="0"/>
        <c:majorTickMark val="none"/>
        <c:minorTickMark val="none"/>
        <c:tickLblPos val="nextTo"/>
        <c:spPr>
          <a:ln w="3175">
            <a:solidFill>
              <a:srgbClr val="000000"/>
            </a:solidFill>
          </a:ln>
        </c:spPr>
        <c:crossAx val="19894119"/>
        <c:crosses val="autoZero"/>
        <c:auto val="1"/>
        <c:lblOffset val="100"/>
        <c:tickLblSkip val="1"/>
        <c:noMultiLvlLbl val="0"/>
      </c:catAx>
      <c:valAx>
        <c:axId val="19894119"/>
        <c:scaling>
          <c:orientation val="minMax"/>
        </c:scaling>
        <c:axPos val="l"/>
        <c:delete val="0"/>
        <c:numFmt formatCode="General" sourceLinked="1"/>
        <c:majorTickMark val="none"/>
        <c:minorTickMark val="none"/>
        <c:tickLblPos val="nextTo"/>
        <c:spPr>
          <a:ln w="3175">
            <a:solidFill>
              <a:srgbClr val="000000"/>
            </a:solidFill>
          </a:ln>
        </c:spPr>
        <c:crossAx val="966699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75"/>
          <c:w val="0.96725"/>
          <c:h val="0.900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PELAPORAN'!$K$167:$P$167</c:f>
              <c:numCache/>
            </c:numRef>
          </c:val>
        </c:ser>
        <c:axId val="44829344"/>
        <c:axId val="810913"/>
      </c:barChart>
      <c:catAx>
        <c:axId val="44829344"/>
        <c:scaling>
          <c:orientation val="minMax"/>
        </c:scaling>
        <c:axPos val="b"/>
        <c:delete val="0"/>
        <c:numFmt formatCode="General" sourceLinked="0"/>
        <c:majorTickMark val="none"/>
        <c:minorTickMark val="none"/>
        <c:tickLblPos val="nextTo"/>
        <c:spPr>
          <a:ln w="3175">
            <a:solidFill>
              <a:srgbClr val="000000"/>
            </a:solidFill>
          </a:ln>
        </c:spPr>
        <c:crossAx val="810913"/>
        <c:crosses val="autoZero"/>
        <c:auto val="1"/>
        <c:lblOffset val="100"/>
        <c:tickLblSkip val="1"/>
        <c:noMultiLvlLbl val="0"/>
      </c:catAx>
      <c:valAx>
        <c:axId val="810913"/>
        <c:scaling>
          <c:orientation val="minMax"/>
        </c:scaling>
        <c:axPos val="l"/>
        <c:delete val="0"/>
        <c:numFmt formatCode="General" sourceLinked="1"/>
        <c:majorTickMark val="none"/>
        <c:minorTickMark val="none"/>
        <c:tickLblPos val="nextTo"/>
        <c:spPr>
          <a:ln w="3175">
            <a:solidFill>
              <a:srgbClr val="000000"/>
            </a:solidFill>
          </a:ln>
        </c:spPr>
        <c:crossAx val="4482934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21759612"/>
        <c:axId val="61618781"/>
      </c:barChart>
      <c:catAx>
        <c:axId val="21759612"/>
        <c:scaling>
          <c:orientation val="minMax"/>
        </c:scaling>
        <c:axPos val="b"/>
        <c:delete val="0"/>
        <c:numFmt formatCode="General" sourceLinked="1"/>
        <c:majorTickMark val="out"/>
        <c:minorTickMark val="none"/>
        <c:tickLblPos val="nextTo"/>
        <c:spPr>
          <a:ln w="3175">
            <a:solidFill>
              <a:srgbClr val="000000"/>
            </a:solidFill>
          </a:ln>
        </c:spPr>
        <c:crossAx val="61618781"/>
        <c:crosses val="autoZero"/>
        <c:auto val="1"/>
        <c:lblOffset val="100"/>
        <c:tickLblSkip val="1"/>
        <c:noMultiLvlLbl val="0"/>
      </c:catAx>
      <c:valAx>
        <c:axId val="61618781"/>
        <c:scaling>
          <c:orientation val="minMax"/>
          <c:max val="60"/>
        </c:scaling>
        <c:axPos val="l"/>
        <c:delete val="0"/>
        <c:numFmt formatCode="General" sourceLinked="1"/>
        <c:majorTickMark val="out"/>
        <c:minorTickMark val="none"/>
        <c:tickLblPos val="nextTo"/>
        <c:spPr>
          <a:ln w="3175">
            <a:solidFill>
              <a:srgbClr val="000000"/>
            </a:solidFill>
          </a:ln>
        </c:spPr>
        <c:crossAx val="2175961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75"/>
          <c:w val="0.96725"/>
          <c:h val="0.900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PELAPORAN'!$C$185:$H$185</c:f>
              <c:numCache/>
            </c:numRef>
          </c:val>
        </c:ser>
        <c:axId val="7298218"/>
        <c:axId val="65683963"/>
      </c:barChart>
      <c:catAx>
        <c:axId val="7298218"/>
        <c:scaling>
          <c:orientation val="minMax"/>
        </c:scaling>
        <c:axPos val="b"/>
        <c:delete val="0"/>
        <c:numFmt formatCode="General" sourceLinked="0"/>
        <c:majorTickMark val="none"/>
        <c:minorTickMark val="none"/>
        <c:tickLblPos val="nextTo"/>
        <c:spPr>
          <a:ln w="3175">
            <a:solidFill>
              <a:srgbClr val="000000"/>
            </a:solidFill>
          </a:ln>
        </c:spPr>
        <c:crossAx val="65683963"/>
        <c:crosses val="autoZero"/>
        <c:auto val="1"/>
        <c:lblOffset val="100"/>
        <c:tickLblSkip val="1"/>
        <c:noMultiLvlLbl val="0"/>
      </c:catAx>
      <c:valAx>
        <c:axId val="65683963"/>
        <c:scaling>
          <c:orientation val="minMax"/>
        </c:scaling>
        <c:axPos val="l"/>
        <c:delete val="0"/>
        <c:numFmt formatCode="General" sourceLinked="1"/>
        <c:majorTickMark val="none"/>
        <c:minorTickMark val="none"/>
        <c:tickLblPos val="nextTo"/>
        <c:spPr>
          <a:ln w="3175">
            <a:solidFill>
              <a:srgbClr val="000000"/>
            </a:solidFill>
          </a:ln>
        </c:spPr>
        <c:crossAx val="729821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17698118"/>
        <c:axId val="25065335"/>
      </c:barChart>
      <c:catAx>
        <c:axId val="17698118"/>
        <c:scaling>
          <c:orientation val="minMax"/>
        </c:scaling>
        <c:axPos val="b"/>
        <c:delete val="0"/>
        <c:numFmt formatCode="General" sourceLinked="1"/>
        <c:majorTickMark val="out"/>
        <c:minorTickMark val="none"/>
        <c:tickLblPos val="nextTo"/>
        <c:spPr>
          <a:ln w="3175">
            <a:solidFill>
              <a:srgbClr val="000000"/>
            </a:solidFill>
          </a:ln>
        </c:spPr>
        <c:crossAx val="25065335"/>
        <c:crosses val="autoZero"/>
        <c:auto val="1"/>
        <c:lblOffset val="100"/>
        <c:tickLblSkip val="1"/>
        <c:noMultiLvlLbl val="0"/>
      </c:catAx>
      <c:valAx>
        <c:axId val="25065335"/>
        <c:scaling>
          <c:orientation val="minMax"/>
          <c:max val="60"/>
        </c:scaling>
        <c:axPos val="l"/>
        <c:delete val="0"/>
        <c:numFmt formatCode="General" sourceLinked="1"/>
        <c:majorTickMark val="out"/>
        <c:minorTickMark val="none"/>
        <c:tickLblPos val="nextTo"/>
        <c:spPr>
          <a:ln w="3175">
            <a:solidFill>
              <a:srgbClr val="000000"/>
            </a:solidFill>
          </a:ln>
        </c:spPr>
        <c:crossAx val="1769811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24261424"/>
        <c:axId val="17026225"/>
      </c:barChart>
      <c:catAx>
        <c:axId val="24261424"/>
        <c:scaling>
          <c:orientation val="minMax"/>
        </c:scaling>
        <c:axPos val="b"/>
        <c:delete val="0"/>
        <c:numFmt formatCode="General" sourceLinked="1"/>
        <c:majorTickMark val="out"/>
        <c:minorTickMark val="none"/>
        <c:tickLblPos val="nextTo"/>
        <c:spPr>
          <a:ln w="3175">
            <a:solidFill>
              <a:srgbClr val="000000"/>
            </a:solidFill>
          </a:ln>
        </c:spPr>
        <c:crossAx val="17026225"/>
        <c:crosses val="autoZero"/>
        <c:auto val="1"/>
        <c:lblOffset val="100"/>
        <c:tickLblSkip val="1"/>
        <c:noMultiLvlLbl val="0"/>
      </c:catAx>
      <c:valAx>
        <c:axId val="17026225"/>
        <c:scaling>
          <c:orientation val="minMax"/>
          <c:max val="60"/>
        </c:scaling>
        <c:axPos val="l"/>
        <c:delete val="0"/>
        <c:numFmt formatCode="General" sourceLinked="1"/>
        <c:majorTickMark val="out"/>
        <c:minorTickMark val="none"/>
        <c:tickLblPos val="nextTo"/>
        <c:spPr>
          <a:ln w="3175">
            <a:solidFill>
              <a:srgbClr val="000000"/>
            </a:solidFill>
          </a:ln>
        </c:spPr>
        <c:crossAx val="24261424"/>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19018298"/>
        <c:axId val="36946955"/>
      </c:barChart>
      <c:catAx>
        <c:axId val="19018298"/>
        <c:scaling>
          <c:orientation val="minMax"/>
        </c:scaling>
        <c:axPos val="b"/>
        <c:delete val="0"/>
        <c:numFmt formatCode="General" sourceLinked="1"/>
        <c:majorTickMark val="out"/>
        <c:minorTickMark val="none"/>
        <c:tickLblPos val="nextTo"/>
        <c:spPr>
          <a:ln w="3175">
            <a:solidFill>
              <a:srgbClr val="000000"/>
            </a:solidFill>
          </a:ln>
        </c:spPr>
        <c:crossAx val="36946955"/>
        <c:crosses val="autoZero"/>
        <c:auto val="1"/>
        <c:lblOffset val="100"/>
        <c:tickLblSkip val="1"/>
        <c:noMultiLvlLbl val="0"/>
      </c:catAx>
      <c:valAx>
        <c:axId val="36946955"/>
        <c:scaling>
          <c:orientation val="minMax"/>
          <c:max val="60"/>
        </c:scaling>
        <c:axPos val="l"/>
        <c:delete val="0"/>
        <c:numFmt formatCode="General" sourceLinked="1"/>
        <c:majorTickMark val="out"/>
        <c:minorTickMark val="none"/>
        <c:tickLblPos val="nextTo"/>
        <c:spPr>
          <a:ln w="3175">
            <a:solidFill>
              <a:srgbClr val="000000"/>
            </a:solidFill>
          </a:ln>
        </c:spPr>
        <c:crossAx val="1901829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64087140"/>
        <c:axId val="39913349"/>
      </c:barChart>
      <c:catAx>
        <c:axId val="64087140"/>
        <c:scaling>
          <c:orientation val="minMax"/>
        </c:scaling>
        <c:axPos val="b"/>
        <c:delete val="0"/>
        <c:numFmt formatCode="General" sourceLinked="1"/>
        <c:majorTickMark val="out"/>
        <c:minorTickMark val="none"/>
        <c:tickLblPos val="nextTo"/>
        <c:spPr>
          <a:ln w="3175">
            <a:solidFill>
              <a:srgbClr val="000000"/>
            </a:solidFill>
          </a:ln>
        </c:spPr>
        <c:crossAx val="39913349"/>
        <c:crosses val="autoZero"/>
        <c:auto val="1"/>
        <c:lblOffset val="100"/>
        <c:tickLblSkip val="1"/>
        <c:noMultiLvlLbl val="0"/>
      </c:catAx>
      <c:valAx>
        <c:axId val="39913349"/>
        <c:scaling>
          <c:orientation val="minMax"/>
          <c:max val="60"/>
        </c:scaling>
        <c:axPos val="l"/>
        <c:delete val="0"/>
        <c:numFmt formatCode="General" sourceLinked="1"/>
        <c:majorTickMark val="out"/>
        <c:minorTickMark val="none"/>
        <c:tickLblPos val="nextTo"/>
        <c:spPr>
          <a:ln w="3175">
            <a:solidFill>
              <a:srgbClr val="000000"/>
            </a:solidFill>
          </a:ln>
        </c:spPr>
        <c:crossAx val="6408714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23675822"/>
        <c:axId val="11755807"/>
      </c:barChart>
      <c:catAx>
        <c:axId val="23675822"/>
        <c:scaling>
          <c:orientation val="minMax"/>
        </c:scaling>
        <c:axPos val="b"/>
        <c:delete val="0"/>
        <c:numFmt formatCode="General" sourceLinked="1"/>
        <c:majorTickMark val="out"/>
        <c:minorTickMark val="none"/>
        <c:tickLblPos val="nextTo"/>
        <c:spPr>
          <a:ln w="3175">
            <a:solidFill>
              <a:srgbClr val="000000"/>
            </a:solidFill>
          </a:ln>
        </c:spPr>
        <c:crossAx val="11755807"/>
        <c:crosses val="autoZero"/>
        <c:auto val="1"/>
        <c:lblOffset val="100"/>
        <c:tickLblSkip val="1"/>
        <c:noMultiLvlLbl val="0"/>
      </c:catAx>
      <c:valAx>
        <c:axId val="11755807"/>
        <c:scaling>
          <c:orientation val="minMax"/>
          <c:max val="60"/>
        </c:scaling>
        <c:axPos val="l"/>
        <c:delete val="0"/>
        <c:numFmt formatCode="General" sourceLinked="1"/>
        <c:majorTickMark val="out"/>
        <c:minorTickMark val="none"/>
        <c:tickLblPos val="nextTo"/>
        <c:spPr>
          <a:ln w="3175">
            <a:solidFill>
              <a:srgbClr val="000000"/>
            </a:solidFill>
          </a:ln>
        </c:spPr>
        <c:crossAx val="2367582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38693400"/>
        <c:axId val="12696281"/>
      </c:barChart>
      <c:catAx>
        <c:axId val="38693400"/>
        <c:scaling>
          <c:orientation val="minMax"/>
        </c:scaling>
        <c:axPos val="b"/>
        <c:delete val="0"/>
        <c:numFmt formatCode="General" sourceLinked="1"/>
        <c:majorTickMark val="none"/>
        <c:minorTickMark val="none"/>
        <c:tickLblPos val="nextTo"/>
        <c:spPr>
          <a:ln w="3175">
            <a:solidFill>
              <a:srgbClr val="000000"/>
            </a:solidFill>
          </a:ln>
        </c:spPr>
        <c:crossAx val="12696281"/>
        <c:crosses val="autoZero"/>
        <c:auto val="1"/>
        <c:lblOffset val="100"/>
        <c:tickLblSkip val="1"/>
        <c:noMultiLvlLbl val="0"/>
      </c:catAx>
      <c:valAx>
        <c:axId val="12696281"/>
        <c:scaling>
          <c:orientation val="minMax"/>
          <c:max val="60"/>
        </c:scaling>
        <c:axPos val="l"/>
        <c:delete val="0"/>
        <c:numFmt formatCode="General" sourceLinked="1"/>
        <c:majorTickMark val="none"/>
        <c:minorTickMark val="none"/>
        <c:tickLblPos val="nextTo"/>
        <c:spPr>
          <a:ln w="3175">
            <a:solidFill>
              <a:srgbClr val="000000"/>
            </a:solidFill>
          </a:ln>
        </c:spPr>
        <c:crossAx val="3869340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24</xdr:col>
      <xdr:colOff>238125</xdr:colOff>
      <xdr:row>0</xdr:row>
      <xdr:rowOff>276225</xdr:rowOff>
    </xdr:from>
    <xdr:to>
      <xdr:col>24</xdr:col>
      <xdr:colOff>1019175</xdr:colOff>
      <xdr:row>2</xdr:row>
      <xdr:rowOff>285750</xdr:rowOff>
    </xdr:to>
    <xdr:pic>
      <xdr:nvPicPr>
        <xdr:cNvPr id="2" name="Picture 2"/>
        <xdr:cNvPicPr preferRelativeResize="1">
          <a:picLocks noChangeAspect="1"/>
        </xdr:cNvPicPr>
      </xdr:nvPicPr>
      <xdr:blipFill>
        <a:blip r:embed="rId2"/>
        <a:stretch>
          <a:fillRect/>
        </a:stretch>
      </xdr:blipFill>
      <xdr:spPr>
        <a:xfrm>
          <a:off x="39785925" y="2762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057900" y="2228850"/>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6276975</xdr:colOff>
      <xdr:row>12</xdr:row>
      <xdr:rowOff>180975</xdr:rowOff>
    </xdr:to>
    <xdr:pic>
      <xdr:nvPicPr>
        <xdr:cNvPr id="2" name="Picture 3"/>
        <xdr:cNvPicPr preferRelativeResize="1">
          <a:picLocks noChangeAspect="1"/>
        </xdr:cNvPicPr>
      </xdr:nvPicPr>
      <xdr:blipFill>
        <a:blip r:embed="rId2"/>
        <a:stretch>
          <a:fillRect/>
        </a:stretch>
      </xdr:blipFill>
      <xdr:spPr>
        <a:xfrm>
          <a:off x="9496425" y="2266950"/>
          <a:ext cx="6953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20297775"/>
        <a:ext cx="5372100"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42110025"/>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42110025"/>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42110025"/>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42110025"/>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42110025"/>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42110025"/>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42110025"/>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42110025"/>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42110025"/>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27727275"/>
        <a:ext cx="5381625" cy="2295525"/>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23926800"/>
        <a:ext cx="5400675" cy="228600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27765375"/>
        <a:ext cx="5314950" cy="224790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23926800"/>
        <a:ext cx="5372100" cy="226695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31527750"/>
        <a:ext cx="5400675" cy="228600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31527750"/>
        <a:ext cx="5372100" cy="226695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20335875"/>
        <a:ext cx="5372100" cy="226695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35328225"/>
        <a:ext cx="5372100" cy="230505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35328225"/>
        <a:ext cx="5372100" cy="230505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39176325"/>
        <a:ext cx="5372100" cy="2305050"/>
      </xdr:xfrm>
      <a:graphic>
        <a:graphicData uri="http://schemas.openxmlformats.org/drawingml/2006/chart">
          <c:chart xmlns:c="http://schemas.openxmlformats.org/drawingml/2006/chart" r:id="rId3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I105"/>
  <sheetViews>
    <sheetView showGridLines="0" zoomScale="70" zoomScaleNormal="70" zoomScaleSheetLayoutView="10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J27" sqref="J27"/>
    </sheetView>
  </sheetViews>
  <sheetFormatPr defaultColWidth="9.140625" defaultRowHeight="15" zeroHeight="1"/>
  <cols>
    <col min="1" max="1" width="5.00390625" style="103" customWidth="1"/>
    <col min="2" max="2" width="47.421875" style="103" customWidth="1"/>
    <col min="3" max="3" width="26.28125" style="103" customWidth="1"/>
    <col min="4" max="4" width="11.421875" style="104" customWidth="1"/>
    <col min="5" max="11" width="21.57421875" style="103" customWidth="1"/>
    <col min="12" max="12" width="26.57421875" style="103" customWidth="1"/>
    <col min="13" max="13" width="21.57421875" style="103" customWidth="1"/>
    <col min="14" max="14" width="26.7109375" style="103" customWidth="1"/>
    <col min="15" max="24" width="27.7109375" style="103" customWidth="1"/>
    <col min="25" max="25" width="25.28125" style="103" customWidth="1"/>
    <col min="26" max="29" width="12.7109375" style="103" hidden="1" customWidth="1"/>
    <col min="30" max="30" width="17.00390625" style="104" hidden="1" customWidth="1"/>
    <col min="31" max="31" width="5.421875" style="103" customWidth="1"/>
    <col min="32" max="32" width="2.421875" style="103" hidden="1" customWidth="1"/>
    <col min="33" max="33" width="2.57421875" style="103" hidden="1" customWidth="1"/>
    <col min="34" max="34" width="9.140625" style="103" hidden="1" customWidth="1"/>
    <col min="35" max="35" width="9.140625" style="103" bestFit="1" customWidth="1"/>
    <col min="36" max="16384" width="9.140625" style="103" customWidth="1"/>
  </cols>
  <sheetData>
    <row r="1" spans="1:30" s="101" customFormat="1" ht="25.5" customHeight="1">
      <c r="A1" s="105"/>
      <c r="B1" s="106"/>
      <c r="C1" s="107" t="s">
        <v>0</v>
      </c>
      <c r="D1" s="108" t="s">
        <v>248</v>
      </c>
      <c r="E1" s="108"/>
      <c r="F1" s="108"/>
      <c r="G1" s="108"/>
      <c r="H1" s="108"/>
      <c r="I1" s="108"/>
      <c r="J1" s="108"/>
      <c r="K1" s="108"/>
      <c r="L1" s="108"/>
      <c r="M1" s="108"/>
      <c r="N1" s="108"/>
      <c r="O1" s="108"/>
      <c r="P1" s="108"/>
      <c r="Q1" s="108"/>
      <c r="R1" s="108"/>
      <c r="S1" s="108"/>
      <c r="T1" s="106"/>
      <c r="U1" s="106"/>
      <c r="V1" s="105"/>
      <c r="W1" s="106"/>
      <c r="X1" s="106"/>
      <c r="Y1" s="106"/>
      <c r="Z1" s="106"/>
      <c r="AA1" s="106"/>
      <c r="AB1" s="106"/>
      <c r="AC1" s="106"/>
      <c r="AD1" s="126"/>
    </row>
    <row r="2" spans="1:30" s="101" customFormat="1" ht="25.5" customHeight="1">
      <c r="A2" s="105"/>
      <c r="B2" s="106"/>
      <c r="C2" s="107" t="s">
        <v>1</v>
      </c>
      <c r="D2" s="108" t="s">
        <v>227</v>
      </c>
      <c r="E2" s="108"/>
      <c r="F2" s="108"/>
      <c r="G2" s="108"/>
      <c r="H2" s="108"/>
      <c r="I2" s="108"/>
      <c r="J2" s="108"/>
      <c r="K2" s="108"/>
      <c r="L2" s="108"/>
      <c r="M2" s="108"/>
      <c r="N2" s="108"/>
      <c r="O2" s="108"/>
      <c r="P2" s="108"/>
      <c r="Q2" s="108"/>
      <c r="R2" s="108"/>
      <c r="S2" s="108"/>
      <c r="T2" s="106"/>
      <c r="U2" s="106"/>
      <c r="V2" s="105"/>
      <c r="W2" s="106"/>
      <c r="X2" s="106"/>
      <c r="Y2" s="106"/>
      <c r="Z2" s="106"/>
      <c r="AA2" s="106"/>
      <c r="AB2" s="106"/>
      <c r="AC2" s="106"/>
      <c r="AD2" s="126"/>
    </row>
    <row r="3" spans="1:30" s="101" customFormat="1" ht="25.5" customHeight="1">
      <c r="A3" s="105"/>
      <c r="B3" s="109"/>
      <c r="C3" s="107" t="s">
        <v>2</v>
      </c>
      <c r="D3" s="108" t="s">
        <v>227</v>
      </c>
      <c r="E3" s="108"/>
      <c r="F3" s="108"/>
      <c r="G3" s="108"/>
      <c r="H3" s="108"/>
      <c r="I3" s="108"/>
      <c r="J3" s="108"/>
      <c r="K3" s="108"/>
      <c r="L3" s="108"/>
      <c r="M3" s="108"/>
      <c r="N3" s="108"/>
      <c r="O3" s="108"/>
      <c r="P3" s="108"/>
      <c r="Q3" s="108"/>
      <c r="R3" s="108"/>
      <c r="S3" s="108"/>
      <c r="T3" s="109"/>
      <c r="U3" s="109"/>
      <c r="V3" s="105"/>
      <c r="W3" s="109"/>
      <c r="X3" s="109"/>
      <c r="Y3" s="109"/>
      <c r="Z3" s="109"/>
      <c r="AA3" s="109"/>
      <c r="AB3" s="109"/>
      <c r="AC3" s="109"/>
      <c r="AD3" s="127"/>
    </row>
    <row r="4" spans="1:30" s="101" customFormat="1" ht="25.5" customHeight="1">
      <c r="A4" s="105"/>
      <c r="B4" s="106"/>
      <c r="C4" s="107" t="s">
        <v>280</v>
      </c>
      <c r="D4" s="190">
        <v>2017</v>
      </c>
      <c r="E4" s="108"/>
      <c r="F4" s="108"/>
      <c r="G4" s="108"/>
      <c r="H4" s="108"/>
      <c r="I4" s="108"/>
      <c r="J4" s="108"/>
      <c r="K4" s="108"/>
      <c r="L4" s="108"/>
      <c r="M4" s="108"/>
      <c r="N4" s="108"/>
      <c r="O4" s="108"/>
      <c r="P4" s="108"/>
      <c r="Q4" s="108"/>
      <c r="R4" s="190"/>
      <c r="S4" s="108" t="s">
        <v>3</v>
      </c>
      <c r="T4" s="106"/>
      <c r="U4" s="106"/>
      <c r="V4" s="105"/>
      <c r="W4" s="106"/>
      <c r="X4" s="106"/>
      <c r="Y4" s="106"/>
      <c r="Z4" s="106"/>
      <c r="AA4" s="106"/>
      <c r="AB4" s="106"/>
      <c r="AC4" s="106"/>
      <c r="AD4" s="126"/>
    </row>
    <row r="5" spans="1:30" ht="15.75" customHeight="1">
      <c r="A5" s="110"/>
      <c r="B5" s="110"/>
      <c r="C5" s="110"/>
      <c r="D5" s="111"/>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1"/>
    </row>
    <row r="6" spans="1:30" s="102" customFormat="1" ht="19.5" customHeight="1">
      <c r="A6" s="112" t="s">
        <v>4</v>
      </c>
      <c r="B6" s="110"/>
      <c r="C6" s="113" t="s">
        <v>5</v>
      </c>
      <c r="D6" s="188" t="s">
        <v>249</v>
      </c>
      <c r="E6" s="110"/>
      <c r="F6" s="114"/>
      <c r="G6" s="114"/>
      <c r="H6" s="114"/>
      <c r="I6" s="114"/>
      <c r="J6" s="114"/>
      <c r="K6" s="114"/>
      <c r="L6" s="114"/>
      <c r="M6" s="114"/>
      <c r="N6" s="114"/>
      <c r="O6" s="114"/>
      <c r="P6" s="114"/>
      <c r="Q6" s="114"/>
      <c r="R6" s="188"/>
      <c r="S6" s="114"/>
      <c r="T6" s="114"/>
      <c r="U6" s="114"/>
      <c r="V6" s="114"/>
      <c r="W6" s="114"/>
      <c r="X6" s="114"/>
      <c r="Y6" s="114"/>
      <c r="Z6" s="116"/>
      <c r="AA6" s="116"/>
      <c r="AB6" s="116"/>
      <c r="AC6" s="116"/>
      <c r="AD6" s="117"/>
    </row>
    <row r="7" spans="1:30" s="102" customFormat="1" ht="19.5" customHeight="1">
      <c r="A7" s="115" t="s">
        <v>76</v>
      </c>
      <c r="B7" s="114"/>
      <c r="C7" s="113" t="s">
        <v>246</v>
      </c>
      <c r="D7" s="188" t="s">
        <v>247</v>
      </c>
      <c r="E7" s="110"/>
      <c r="F7" s="114"/>
      <c r="G7" s="114"/>
      <c r="H7" s="114"/>
      <c r="I7" s="114"/>
      <c r="J7" s="114"/>
      <c r="K7" s="114"/>
      <c r="L7" s="114"/>
      <c r="M7" s="114"/>
      <c r="N7" s="114"/>
      <c r="O7" s="114"/>
      <c r="P7" s="114"/>
      <c r="Q7" s="114"/>
      <c r="R7" s="188"/>
      <c r="S7" s="114"/>
      <c r="T7" s="114"/>
      <c r="U7" s="114"/>
      <c r="V7" s="114"/>
      <c r="W7" s="114"/>
      <c r="X7" s="114"/>
      <c r="Y7" s="114"/>
      <c r="Z7" s="116"/>
      <c r="AA7" s="116"/>
      <c r="AB7" s="116"/>
      <c r="AC7" s="116"/>
      <c r="AD7" s="117"/>
    </row>
    <row r="8" spans="1:30" s="102" customFormat="1" ht="19.5" customHeight="1">
      <c r="A8" s="115" t="s">
        <v>75</v>
      </c>
      <c r="B8" s="114"/>
      <c r="C8" s="116"/>
      <c r="D8" s="114"/>
      <c r="E8" s="117"/>
      <c r="F8" s="118"/>
      <c r="G8" s="117"/>
      <c r="H8" s="118"/>
      <c r="I8" s="117"/>
      <c r="J8" s="118"/>
      <c r="K8" s="117"/>
      <c r="L8" s="118"/>
      <c r="M8" s="117"/>
      <c r="N8" s="118"/>
      <c r="O8" s="117"/>
      <c r="P8" s="118"/>
      <c r="Q8" s="117"/>
      <c r="R8" s="118"/>
      <c r="S8" s="117"/>
      <c r="T8" s="118"/>
      <c r="U8" s="117"/>
      <c r="V8" s="118"/>
      <c r="W8" s="117"/>
      <c r="X8" s="118"/>
      <c r="Y8" s="117"/>
      <c r="Z8" s="118"/>
      <c r="AA8" s="117"/>
      <c r="AB8" s="118"/>
      <c r="AC8" s="117"/>
      <c r="AD8" s="118"/>
    </row>
    <row r="9" spans="1:30" s="102" customFormat="1" ht="27" customHeight="1">
      <c r="A9" s="198" t="s">
        <v>6</v>
      </c>
      <c r="B9" s="198" t="s">
        <v>7</v>
      </c>
      <c r="C9" s="199" t="s">
        <v>8</v>
      </c>
      <c r="D9" s="200" t="s">
        <v>9</v>
      </c>
      <c r="E9" s="208" t="s">
        <v>77</v>
      </c>
      <c r="F9" s="209"/>
      <c r="G9" s="209"/>
      <c r="H9" s="209"/>
      <c r="I9" s="209"/>
      <c r="J9" s="209"/>
      <c r="K9" s="209"/>
      <c r="L9" s="209"/>
      <c r="M9" s="209"/>
      <c r="N9" s="209"/>
      <c r="O9" s="210" t="s">
        <v>78</v>
      </c>
      <c r="P9" s="211"/>
      <c r="Q9" s="211"/>
      <c r="R9" s="211"/>
      <c r="S9" s="211"/>
      <c r="T9" s="211"/>
      <c r="U9" s="211"/>
      <c r="V9" s="211"/>
      <c r="W9" s="211"/>
      <c r="X9" s="211"/>
      <c r="Y9" s="211"/>
      <c r="Z9" s="124"/>
      <c r="AA9" s="124"/>
      <c r="AB9" s="124"/>
      <c r="AC9" s="124"/>
      <c r="AD9" s="156" t="s">
        <v>10</v>
      </c>
    </row>
    <row r="10" spans="1:30" s="102" customFormat="1" ht="51.75" customHeight="1">
      <c r="A10" s="198"/>
      <c r="B10" s="198"/>
      <c r="C10" s="199"/>
      <c r="D10" s="200"/>
      <c r="E10" s="221" t="s">
        <v>283</v>
      </c>
      <c r="F10" s="222"/>
      <c r="G10" s="223"/>
      <c r="H10" s="223"/>
      <c r="I10" s="223"/>
      <c r="J10" s="223"/>
      <c r="K10" s="222"/>
      <c r="L10" s="222"/>
      <c r="M10" s="175" t="s">
        <v>288</v>
      </c>
      <c r="N10" s="224" t="s">
        <v>10</v>
      </c>
      <c r="O10" s="212" t="s">
        <v>289</v>
      </c>
      <c r="P10" s="213"/>
      <c r="Q10" s="213"/>
      <c r="R10" s="213"/>
      <c r="S10" s="213"/>
      <c r="T10" s="213"/>
      <c r="U10" s="213"/>
      <c r="V10" s="214"/>
      <c r="W10" s="204" t="s">
        <v>290</v>
      </c>
      <c r="X10" s="202" t="s">
        <v>291</v>
      </c>
      <c r="Y10" s="218" t="s">
        <v>10</v>
      </c>
      <c r="Z10" s="161"/>
      <c r="AA10" s="161"/>
      <c r="AB10" s="161"/>
      <c r="AC10" s="161"/>
      <c r="AD10" s="157"/>
    </row>
    <row r="11" spans="1:30" s="102" customFormat="1" ht="34.5" customHeight="1">
      <c r="A11" s="198"/>
      <c r="B11" s="198"/>
      <c r="C11" s="199"/>
      <c r="D11" s="200"/>
      <c r="E11" s="219" t="s">
        <v>281</v>
      </c>
      <c r="F11" s="206" t="s">
        <v>282</v>
      </c>
      <c r="G11" s="225" t="s">
        <v>284</v>
      </c>
      <c r="H11" s="226"/>
      <c r="I11" s="226"/>
      <c r="J11" s="226"/>
      <c r="K11" s="206" t="s">
        <v>285</v>
      </c>
      <c r="L11" s="206" t="s">
        <v>286</v>
      </c>
      <c r="M11" s="206" t="s">
        <v>287</v>
      </c>
      <c r="N11" s="224"/>
      <c r="O11" s="215"/>
      <c r="P11" s="216"/>
      <c r="Q11" s="216"/>
      <c r="R11" s="216"/>
      <c r="S11" s="216"/>
      <c r="T11" s="216"/>
      <c r="U11" s="216"/>
      <c r="V11" s="217"/>
      <c r="W11" s="205"/>
      <c r="X11" s="203"/>
      <c r="Y11" s="218"/>
      <c r="Z11" s="125"/>
      <c r="AA11" s="125"/>
      <c r="AB11" s="128"/>
      <c r="AC11" s="128"/>
      <c r="AD11" s="157"/>
    </row>
    <row r="12" spans="1:30" ht="81" customHeight="1">
      <c r="A12" s="198"/>
      <c r="B12" s="198"/>
      <c r="C12" s="199"/>
      <c r="D12" s="200"/>
      <c r="E12" s="219"/>
      <c r="F12" s="207"/>
      <c r="G12" s="162" t="s">
        <v>71</v>
      </c>
      <c r="H12" s="119" t="s">
        <v>72</v>
      </c>
      <c r="I12" s="119" t="s">
        <v>73</v>
      </c>
      <c r="J12" s="164" t="s">
        <v>74</v>
      </c>
      <c r="K12" s="206"/>
      <c r="L12" s="206"/>
      <c r="M12" s="206"/>
      <c r="N12" s="224"/>
      <c r="O12" s="162" t="s">
        <v>232</v>
      </c>
      <c r="P12" s="119" t="s">
        <v>233</v>
      </c>
      <c r="Q12" s="119" t="s">
        <v>235</v>
      </c>
      <c r="R12" s="119" t="s">
        <v>234</v>
      </c>
      <c r="S12" s="119" t="s">
        <v>236</v>
      </c>
      <c r="T12" s="119" t="s">
        <v>237</v>
      </c>
      <c r="U12" s="119" t="s">
        <v>238</v>
      </c>
      <c r="V12" s="119" t="s">
        <v>239</v>
      </c>
      <c r="W12" s="119" t="s">
        <v>240</v>
      </c>
      <c r="X12" s="164" t="s">
        <v>241</v>
      </c>
      <c r="Y12" s="218"/>
      <c r="Z12" s="162"/>
      <c r="AA12" s="119"/>
      <c r="AB12" s="129"/>
      <c r="AC12" s="129"/>
      <c r="AD12" s="158"/>
    </row>
    <row r="13" spans="1:33" s="102" customFormat="1" ht="24.75" customHeight="1">
      <c r="A13" s="120">
        <v>1</v>
      </c>
      <c r="B13" s="121" t="s">
        <v>11</v>
      </c>
      <c r="C13" s="122">
        <v>40307162521</v>
      </c>
      <c r="D13" s="176" t="str">
        <f>IF(C13="","",VLOOKUP(VALUE(RIGHT(C13)),$AF$13:$AG$22,2))</f>
        <v>L</v>
      </c>
      <c r="E13" s="163">
        <v>1</v>
      </c>
      <c r="F13" s="163">
        <v>2</v>
      </c>
      <c r="G13" s="163">
        <v>3</v>
      </c>
      <c r="H13" s="163">
        <v>3</v>
      </c>
      <c r="I13" s="163">
        <v>3</v>
      </c>
      <c r="J13" s="163">
        <v>3</v>
      </c>
      <c r="K13" s="163">
        <v>3</v>
      </c>
      <c r="L13" s="163">
        <v>3</v>
      </c>
      <c r="M13" s="163">
        <v>3</v>
      </c>
      <c r="N13" s="163">
        <v>3</v>
      </c>
      <c r="O13" s="163">
        <v>3</v>
      </c>
      <c r="P13" s="163">
        <v>3</v>
      </c>
      <c r="Q13" s="163">
        <v>3</v>
      </c>
      <c r="R13" s="163">
        <v>3</v>
      </c>
      <c r="S13" s="163">
        <v>3</v>
      </c>
      <c r="T13" s="163">
        <v>3</v>
      </c>
      <c r="U13" s="163">
        <v>3</v>
      </c>
      <c r="V13" s="163">
        <v>3</v>
      </c>
      <c r="W13" s="163">
        <v>3</v>
      </c>
      <c r="X13" s="163">
        <v>3</v>
      </c>
      <c r="Y13" s="163">
        <v>3</v>
      </c>
      <c r="Z13" s="120"/>
      <c r="AA13" s="120"/>
      <c r="AB13" s="120"/>
      <c r="AC13" s="120"/>
      <c r="AD13" s="120"/>
      <c r="AF13" s="130">
        <v>0</v>
      </c>
      <c r="AG13" s="130" t="s">
        <v>12</v>
      </c>
    </row>
    <row r="14" spans="1:33" s="102" customFormat="1" ht="24.75" customHeight="1">
      <c r="A14" s="120">
        <v>2</v>
      </c>
      <c r="B14" s="121" t="s">
        <v>13</v>
      </c>
      <c r="C14" s="122">
        <v>40307162522</v>
      </c>
      <c r="D14" s="123" t="str">
        <f aca="true" t="shared" si="0" ref="D14:D66">IF(C14="","",VLOOKUP(VALUE(RIGHT(C14)),$AF$13:$AG$22,2))</f>
        <v>P</v>
      </c>
      <c r="E14" s="163">
        <v>1</v>
      </c>
      <c r="F14" s="163">
        <v>2</v>
      </c>
      <c r="G14" s="163">
        <v>3</v>
      </c>
      <c r="H14" s="163">
        <v>3</v>
      </c>
      <c r="I14" s="163">
        <v>3</v>
      </c>
      <c r="J14" s="163">
        <v>3</v>
      </c>
      <c r="K14" s="163">
        <v>3</v>
      </c>
      <c r="L14" s="163">
        <v>3</v>
      </c>
      <c r="M14" s="163">
        <v>3</v>
      </c>
      <c r="N14" s="163">
        <v>3</v>
      </c>
      <c r="O14" s="163">
        <v>3</v>
      </c>
      <c r="P14" s="163">
        <v>3</v>
      </c>
      <c r="Q14" s="163">
        <v>3</v>
      </c>
      <c r="R14" s="163">
        <v>3</v>
      </c>
      <c r="S14" s="163">
        <v>3</v>
      </c>
      <c r="T14" s="163">
        <v>3</v>
      </c>
      <c r="U14" s="163">
        <v>3</v>
      </c>
      <c r="V14" s="163">
        <v>3</v>
      </c>
      <c r="W14" s="163">
        <v>3</v>
      </c>
      <c r="X14" s="163">
        <v>3</v>
      </c>
      <c r="Y14" s="163">
        <v>3</v>
      </c>
      <c r="Z14" s="120"/>
      <c r="AA14" s="120"/>
      <c r="AB14" s="120"/>
      <c r="AC14" s="120"/>
      <c r="AD14" s="120"/>
      <c r="AF14" s="130">
        <v>1</v>
      </c>
      <c r="AG14" s="130" t="s">
        <v>14</v>
      </c>
    </row>
    <row r="15" spans="1:33" s="102" customFormat="1" ht="24.75" customHeight="1">
      <c r="A15" s="120">
        <v>3</v>
      </c>
      <c r="B15" s="121" t="s">
        <v>15</v>
      </c>
      <c r="C15" s="122">
        <v>40307162523</v>
      </c>
      <c r="D15" s="123" t="str">
        <f t="shared" si="0"/>
        <v>L</v>
      </c>
      <c r="E15" s="163">
        <v>1</v>
      </c>
      <c r="F15" s="163">
        <v>2</v>
      </c>
      <c r="G15" s="163">
        <v>3</v>
      </c>
      <c r="H15" s="163">
        <v>3</v>
      </c>
      <c r="I15" s="163">
        <v>3</v>
      </c>
      <c r="J15" s="163">
        <v>3</v>
      </c>
      <c r="K15" s="163">
        <v>3</v>
      </c>
      <c r="L15" s="163">
        <v>3</v>
      </c>
      <c r="M15" s="163">
        <v>3</v>
      </c>
      <c r="N15" s="163">
        <v>3</v>
      </c>
      <c r="O15" s="163">
        <v>3</v>
      </c>
      <c r="P15" s="163">
        <v>3</v>
      </c>
      <c r="Q15" s="163">
        <v>3</v>
      </c>
      <c r="R15" s="163">
        <v>3</v>
      </c>
      <c r="S15" s="163">
        <v>3</v>
      </c>
      <c r="T15" s="163">
        <v>3</v>
      </c>
      <c r="U15" s="163">
        <v>3</v>
      </c>
      <c r="V15" s="163">
        <v>3</v>
      </c>
      <c r="W15" s="163">
        <v>3</v>
      </c>
      <c r="X15" s="163">
        <v>3</v>
      </c>
      <c r="Y15" s="163">
        <v>3</v>
      </c>
      <c r="Z15" s="120"/>
      <c r="AA15" s="120"/>
      <c r="AB15" s="120"/>
      <c r="AC15" s="120"/>
      <c r="AD15" s="120"/>
      <c r="AF15" s="130">
        <v>2</v>
      </c>
      <c r="AG15" s="130" t="s">
        <v>12</v>
      </c>
    </row>
    <row r="16" spans="1:33" s="102" customFormat="1" ht="24.75" customHeight="1">
      <c r="A16" s="120">
        <v>4</v>
      </c>
      <c r="B16" s="121" t="s">
        <v>16</v>
      </c>
      <c r="C16" s="122">
        <v>454</v>
      </c>
      <c r="D16" s="123" t="str">
        <f t="shared" si="0"/>
        <v>P</v>
      </c>
      <c r="E16" s="163">
        <v>1</v>
      </c>
      <c r="F16" s="163">
        <v>2</v>
      </c>
      <c r="G16" s="163">
        <v>3</v>
      </c>
      <c r="H16" s="163">
        <v>3</v>
      </c>
      <c r="I16" s="163">
        <v>3</v>
      </c>
      <c r="J16" s="163">
        <v>3</v>
      </c>
      <c r="K16" s="163">
        <v>3</v>
      </c>
      <c r="L16" s="163">
        <v>3</v>
      </c>
      <c r="M16" s="163">
        <v>3</v>
      </c>
      <c r="N16" s="163">
        <v>3</v>
      </c>
      <c r="O16" s="163">
        <v>3</v>
      </c>
      <c r="P16" s="163">
        <v>3</v>
      </c>
      <c r="Q16" s="163">
        <v>3</v>
      </c>
      <c r="R16" s="163">
        <v>3</v>
      </c>
      <c r="S16" s="163">
        <v>3</v>
      </c>
      <c r="T16" s="163">
        <v>3</v>
      </c>
      <c r="U16" s="163">
        <v>3</v>
      </c>
      <c r="V16" s="163">
        <v>3</v>
      </c>
      <c r="W16" s="163">
        <v>3</v>
      </c>
      <c r="X16" s="163">
        <v>3</v>
      </c>
      <c r="Y16" s="163">
        <v>3</v>
      </c>
      <c r="Z16" s="120"/>
      <c r="AA16" s="120"/>
      <c r="AB16" s="120"/>
      <c r="AC16" s="120"/>
      <c r="AD16" s="120"/>
      <c r="AF16" s="130">
        <v>3</v>
      </c>
      <c r="AG16" s="130" t="s">
        <v>14</v>
      </c>
    </row>
    <row r="17" spans="1:33" s="102" customFormat="1" ht="24.75" customHeight="1">
      <c r="A17" s="120">
        <v>5</v>
      </c>
      <c r="B17" s="121" t="s">
        <v>17</v>
      </c>
      <c r="C17" s="122">
        <v>40307162525</v>
      </c>
      <c r="D17" s="123" t="str">
        <f t="shared" si="0"/>
        <v>L</v>
      </c>
      <c r="E17" s="163">
        <v>1</v>
      </c>
      <c r="F17" s="163">
        <v>2</v>
      </c>
      <c r="G17" s="163">
        <v>3</v>
      </c>
      <c r="H17" s="163">
        <v>3</v>
      </c>
      <c r="I17" s="163">
        <v>3</v>
      </c>
      <c r="J17" s="163">
        <v>3</v>
      </c>
      <c r="K17" s="163">
        <v>3</v>
      </c>
      <c r="L17" s="163">
        <v>3</v>
      </c>
      <c r="M17" s="163">
        <v>3</v>
      </c>
      <c r="N17" s="163">
        <v>3</v>
      </c>
      <c r="O17" s="163">
        <v>3</v>
      </c>
      <c r="P17" s="163">
        <v>3</v>
      </c>
      <c r="Q17" s="163">
        <v>3</v>
      </c>
      <c r="R17" s="163">
        <v>3</v>
      </c>
      <c r="S17" s="163">
        <v>3</v>
      </c>
      <c r="T17" s="163">
        <v>3</v>
      </c>
      <c r="U17" s="163">
        <v>3</v>
      </c>
      <c r="V17" s="163">
        <v>3</v>
      </c>
      <c r="W17" s="163">
        <v>3</v>
      </c>
      <c r="X17" s="163">
        <v>3</v>
      </c>
      <c r="Y17" s="163">
        <v>3</v>
      </c>
      <c r="Z17" s="120"/>
      <c r="AA17" s="120"/>
      <c r="AB17" s="120"/>
      <c r="AC17" s="120"/>
      <c r="AD17" s="120"/>
      <c r="AF17" s="130">
        <v>4</v>
      </c>
      <c r="AG17" s="130" t="s">
        <v>12</v>
      </c>
    </row>
    <row r="18" spans="1:33" s="102" customFormat="1" ht="24.75" customHeight="1">
      <c r="A18" s="120">
        <v>6</v>
      </c>
      <c r="B18" s="121" t="s">
        <v>18</v>
      </c>
      <c r="C18" s="122">
        <v>40307162526</v>
      </c>
      <c r="D18" s="123" t="str">
        <f t="shared" si="0"/>
        <v>P</v>
      </c>
      <c r="E18" s="163"/>
      <c r="F18" s="163"/>
      <c r="G18" s="163"/>
      <c r="H18" s="163"/>
      <c r="I18" s="163"/>
      <c r="J18" s="163"/>
      <c r="K18" s="163"/>
      <c r="L18" s="163"/>
      <c r="M18" s="163"/>
      <c r="N18" s="163"/>
      <c r="O18" s="163"/>
      <c r="P18" s="163"/>
      <c r="Q18" s="163"/>
      <c r="R18" s="163"/>
      <c r="S18" s="163"/>
      <c r="T18" s="163"/>
      <c r="U18" s="163"/>
      <c r="V18" s="163"/>
      <c r="W18" s="163"/>
      <c r="X18" s="163">
        <v>3</v>
      </c>
      <c r="Y18" s="163">
        <v>3</v>
      </c>
      <c r="Z18" s="120"/>
      <c r="AA18" s="120"/>
      <c r="AB18" s="120"/>
      <c r="AC18" s="120"/>
      <c r="AD18" s="120"/>
      <c r="AF18" s="130">
        <v>5</v>
      </c>
      <c r="AG18" s="130" t="s">
        <v>14</v>
      </c>
    </row>
    <row r="19" spans="1:33" s="102" customFormat="1" ht="24.75" customHeight="1">
      <c r="A19" s="120">
        <v>7</v>
      </c>
      <c r="B19" s="121" t="s">
        <v>19</v>
      </c>
      <c r="C19" s="122">
        <v>40307162527</v>
      </c>
      <c r="D19" s="123" t="str">
        <f t="shared" si="0"/>
        <v>L</v>
      </c>
      <c r="E19" s="163"/>
      <c r="F19" s="163"/>
      <c r="G19" s="163"/>
      <c r="H19" s="163"/>
      <c r="I19" s="163"/>
      <c r="J19" s="163"/>
      <c r="K19" s="163"/>
      <c r="L19" s="163"/>
      <c r="M19" s="163"/>
      <c r="N19" s="163"/>
      <c r="O19" s="163"/>
      <c r="P19" s="163"/>
      <c r="Q19" s="163"/>
      <c r="R19" s="163"/>
      <c r="S19" s="163"/>
      <c r="T19" s="163"/>
      <c r="U19" s="163"/>
      <c r="V19" s="163"/>
      <c r="W19" s="163"/>
      <c r="X19" s="163">
        <v>3</v>
      </c>
      <c r="Y19" s="163">
        <v>3</v>
      </c>
      <c r="Z19" s="120"/>
      <c r="AA19" s="120"/>
      <c r="AB19" s="120"/>
      <c r="AC19" s="120"/>
      <c r="AD19" s="120"/>
      <c r="AF19" s="131">
        <v>6</v>
      </c>
      <c r="AG19" s="131" t="s">
        <v>12</v>
      </c>
    </row>
    <row r="20" spans="1:35" s="102" customFormat="1" ht="24.75" customHeight="1">
      <c r="A20" s="120">
        <v>8</v>
      </c>
      <c r="B20" s="121" t="s">
        <v>20</v>
      </c>
      <c r="C20" s="122">
        <v>40307162528</v>
      </c>
      <c r="D20" s="123" t="str">
        <f t="shared" si="0"/>
        <v>P</v>
      </c>
      <c r="E20" s="163"/>
      <c r="F20" s="163"/>
      <c r="G20" s="163"/>
      <c r="H20" s="163"/>
      <c r="I20" s="163"/>
      <c r="J20" s="163"/>
      <c r="K20" s="163"/>
      <c r="L20" s="163"/>
      <c r="M20" s="163"/>
      <c r="N20" s="163"/>
      <c r="O20" s="163"/>
      <c r="P20" s="163"/>
      <c r="Q20" s="163"/>
      <c r="R20" s="163"/>
      <c r="S20" s="163"/>
      <c r="T20" s="163"/>
      <c r="U20" s="163"/>
      <c r="V20" s="163"/>
      <c r="W20" s="163"/>
      <c r="X20" s="163">
        <v>3</v>
      </c>
      <c r="Y20" s="163">
        <v>3</v>
      </c>
      <c r="Z20" s="120"/>
      <c r="AA20" s="120"/>
      <c r="AB20" s="120"/>
      <c r="AC20" s="120"/>
      <c r="AD20" s="120"/>
      <c r="AF20" s="130">
        <v>7</v>
      </c>
      <c r="AG20" s="130" t="s">
        <v>14</v>
      </c>
      <c r="AH20" s="134"/>
      <c r="AI20" s="134"/>
    </row>
    <row r="21" spans="1:35" s="102" customFormat="1" ht="24.75" customHeight="1">
      <c r="A21" s="120">
        <v>9</v>
      </c>
      <c r="B21" s="121" t="s">
        <v>21</v>
      </c>
      <c r="C21" s="122">
        <v>40307162529</v>
      </c>
      <c r="D21" s="123" t="str">
        <f t="shared" si="0"/>
        <v>L</v>
      </c>
      <c r="E21" s="163"/>
      <c r="F21" s="163"/>
      <c r="G21" s="163"/>
      <c r="H21" s="163"/>
      <c r="I21" s="163"/>
      <c r="J21" s="163"/>
      <c r="K21" s="163"/>
      <c r="L21" s="163"/>
      <c r="M21" s="163"/>
      <c r="N21" s="163"/>
      <c r="O21" s="163"/>
      <c r="P21" s="163"/>
      <c r="Q21" s="163"/>
      <c r="R21" s="163"/>
      <c r="S21" s="163"/>
      <c r="T21" s="163"/>
      <c r="U21" s="163"/>
      <c r="V21" s="163"/>
      <c r="W21" s="163"/>
      <c r="X21" s="163">
        <v>3</v>
      </c>
      <c r="Y21" s="163">
        <v>3</v>
      </c>
      <c r="Z21" s="120"/>
      <c r="AA21" s="120"/>
      <c r="AB21" s="120"/>
      <c r="AC21" s="120"/>
      <c r="AD21" s="120"/>
      <c r="AF21" s="131">
        <v>8</v>
      </c>
      <c r="AG21" s="131" t="s">
        <v>12</v>
      </c>
      <c r="AH21" s="134"/>
      <c r="AI21" s="134"/>
    </row>
    <row r="22" spans="1:35" s="102" customFormat="1" ht="24.75" customHeight="1">
      <c r="A22" s="120">
        <v>10</v>
      </c>
      <c r="B22" s="121" t="s">
        <v>22</v>
      </c>
      <c r="C22" s="122">
        <v>40307162530</v>
      </c>
      <c r="D22" s="123" t="str">
        <f t="shared" si="0"/>
        <v>P</v>
      </c>
      <c r="E22" s="163"/>
      <c r="F22" s="163"/>
      <c r="G22" s="163"/>
      <c r="H22" s="163"/>
      <c r="I22" s="163"/>
      <c r="J22" s="163"/>
      <c r="K22" s="163"/>
      <c r="L22" s="163"/>
      <c r="M22" s="163"/>
      <c r="N22" s="163"/>
      <c r="O22" s="163"/>
      <c r="P22" s="163"/>
      <c r="Q22" s="163"/>
      <c r="R22" s="163"/>
      <c r="S22" s="163"/>
      <c r="T22" s="163"/>
      <c r="U22" s="163"/>
      <c r="V22" s="163"/>
      <c r="W22" s="163"/>
      <c r="X22" s="163">
        <v>3</v>
      </c>
      <c r="Y22" s="163">
        <v>3</v>
      </c>
      <c r="Z22" s="120"/>
      <c r="AA22" s="120"/>
      <c r="AB22" s="120"/>
      <c r="AC22" s="120"/>
      <c r="AD22" s="120"/>
      <c r="AF22" s="130">
        <v>9</v>
      </c>
      <c r="AG22" s="130" t="s">
        <v>14</v>
      </c>
      <c r="AH22" s="134"/>
      <c r="AI22" s="134"/>
    </row>
    <row r="23" spans="1:35" s="102" customFormat="1" ht="24.75" customHeight="1">
      <c r="A23" s="120">
        <v>11</v>
      </c>
      <c r="B23" s="121" t="s">
        <v>23</v>
      </c>
      <c r="C23" s="122">
        <v>40307162531</v>
      </c>
      <c r="D23" s="123" t="str">
        <f t="shared" si="0"/>
        <v>L</v>
      </c>
      <c r="E23" s="163"/>
      <c r="F23" s="163"/>
      <c r="G23" s="163"/>
      <c r="H23" s="163"/>
      <c r="I23" s="163"/>
      <c r="J23" s="163"/>
      <c r="K23" s="163"/>
      <c r="L23" s="163"/>
      <c r="M23" s="163"/>
      <c r="N23" s="163"/>
      <c r="O23" s="163"/>
      <c r="P23" s="163"/>
      <c r="Q23" s="163"/>
      <c r="R23" s="163"/>
      <c r="S23" s="163"/>
      <c r="T23" s="163"/>
      <c r="U23" s="163"/>
      <c r="V23" s="163"/>
      <c r="W23" s="163"/>
      <c r="X23" s="163">
        <v>3</v>
      </c>
      <c r="Y23" s="163">
        <v>3</v>
      </c>
      <c r="Z23" s="120"/>
      <c r="AA23" s="120"/>
      <c r="AB23" s="120"/>
      <c r="AC23" s="120"/>
      <c r="AD23" s="120"/>
      <c r="AF23" s="132"/>
      <c r="AG23" s="132"/>
      <c r="AH23" s="134"/>
      <c r="AI23" s="134"/>
    </row>
    <row r="24" spans="1:35" s="102" customFormat="1" ht="24.75" customHeight="1">
      <c r="A24" s="120">
        <v>12</v>
      </c>
      <c r="B24" s="121" t="s">
        <v>24</v>
      </c>
      <c r="C24" s="122">
        <v>40307162532</v>
      </c>
      <c r="D24" s="123" t="str">
        <f t="shared" si="0"/>
        <v>P</v>
      </c>
      <c r="E24" s="163"/>
      <c r="F24" s="163"/>
      <c r="G24" s="163"/>
      <c r="H24" s="163"/>
      <c r="I24" s="163"/>
      <c r="J24" s="163"/>
      <c r="K24" s="163"/>
      <c r="L24" s="163"/>
      <c r="M24" s="163"/>
      <c r="N24" s="163"/>
      <c r="O24" s="120"/>
      <c r="P24" s="120"/>
      <c r="Q24" s="120"/>
      <c r="R24" s="120"/>
      <c r="S24" s="120"/>
      <c r="T24" s="120"/>
      <c r="U24" s="120"/>
      <c r="V24" s="120"/>
      <c r="W24" s="120"/>
      <c r="X24" s="120">
        <v>5</v>
      </c>
      <c r="Y24" s="120">
        <v>5</v>
      </c>
      <c r="Z24" s="120"/>
      <c r="AA24" s="120"/>
      <c r="AB24" s="120"/>
      <c r="AC24" s="120"/>
      <c r="AD24" s="120"/>
      <c r="AF24" s="132"/>
      <c r="AG24" s="132"/>
      <c r="AH24" s="134"/>
      <c r="AI24" s="134"/>
    </row>
    <row r="25" spans="1:33" s="102" customFormat="1" ht="24.75" customHeight="1">
      <c r="A25" s="120">
        <v>13</v>
      </c>
      <c r="B25" s="121" t="s">
        <v>25</v>
      </c>
      <c r="C25" s="122">
        <v>40307162533</v>
      </c>
      <c r="D25" s="123" t="str">
        <f t="shared" si="0"/>
        <v>L</v>
      </c>
      <c r="E25" s="163"/>
      <c r="F25" s="163"/>
      <c r="G25" s="163"/>
      <c r="H25" s="163"/>
      <c r="I25" s="163"/>
      <c r="J25" s="163"/>
      <c r="K25" s="163"/>
      <c r="L25" s="163"/>
      <c r="M25" s="163"/>
      <c r="N25" s="163"/>
      <c r="O25" s="120"/>
      <c r="P25" s="120"/>
      <c r="Q25" s="120"/>
      <c r="R25" s="120"/>
      <c r="S25" s="120"/>
      <c r="T25" s="120"/>
      <c r="U25" s="120"/>
      <c r="V25" s="120"/>
      <c r="W25" s="120"/>
      <c r="X25" s="120">
        <v>6</v>
      </c>
      <c r="Y25" s="120">
        <v>6</v>
      </c>
      <c r="Z25" s="120"/>
      <c r="AA25" s="120"/>
      <c r="AB25" s="120"/>
      <c r="AC25" s="120"/>
      <c r="AD25" s="120"/>
      <c r="AF25" s="132"/>
      <c r="AG25" s="132"/>
    </row>
    <row r="26" spans="1:33" s="102" customFormat="1" ht="24.75" customHeight="1">
      <c r="A26" s="120">
        <v>14</v>
      </c>
      <c r="B26" s="121" t="s">
        <v>26</v>
      </c>
      <c r="C26" s="122">
        <v>40307162534</v>
      </c>
      <c r="D26" s="123" t="str">
        <f t="shared" si="0"/>
        <v>P</v>
      </c>
      <c r="E26" s="120"/>
      <c r="F26" s="120"/>
      <c r="G26" s="120"/>
      <c r="H26" s="120"/>
      <c r="I26" s="120"/>
      <c r="J26" s="120"/>
      <c r="K26" s="120"/>
      <c r="L26" s="120"/>
      <c r="M26" s="120"/>
      <c r="N26" s="120"/>
      <c r="O26" s="120"/>
      <c r="P26" s="120"/>
      <c r="Q26" s="120"/>
      <c r="R26" s="120"/>
      <c r="S26" s="120"/>
      <c r="T26" s="120"/>
      <c r="U26" s="120"/>
      <c r="V26" s="120"/>
      <c r="W26" s="120"/>
      <c r="X26" s="120">
        <v>3</v>
      </c>
      <c r="Y26" s="120">
        <v>3</v>
      </c>
      <c r="Z26" s="120"/>
      <c r="AA26" s="120"/>
      <c r="AB26" s="120"/>
      <c r="AC26" s="120"/>
      <c r="AD26" s="120"/>
      <c r="AF26" s="132"/>
      <c r="AG26" s="132"/>
    </row>
    <row r="27" spans="1:33" s="102" customFormat="1" ht="24.75" customHeight="1">
      <c r="A27" s="120">
        <v>15</v>
      </c>
      <c r="B27" s="121" t="s">
        <v>27</v>
      </c>
      <c r="C27" s="122">
        <v>40307162535</v>
      </c>
      <c r="D27" s="123" t="str">
        <f t="shared" si="0"/>
        <v>L</v>
      </c>
      <c r="E27" s="120"/>
      <c r="F27" s="120"/>
      <c r="G27" s="120"/>
      <c r="H27" s="120"/>
      <c r="I27" s="120"/>
      <c r="J27" s="120"/>
      <c r="K27" s="120"/>
      <c r="L27" s="120"/>
      <c r="M27" s="120"/>
      <c r="N27" s="120"/>
      <c r="O27" s="120"/>
      <c r="P27" s="120"/>
      <c r="Q27" s="120"/>
      <c r="R27" s="120"/>
      <c r="S27" s="120"/>
      <c r="T27" s="120"/>
      <c r="U27" s="120"/>
      <c r="V27" s="120"/>
      <c r="W27" s="120"/>
      <c r="X27" s="120">
        <v>2</v>
      </c>
      <c r="Y27" s="120">
        <v>2</v>
      </c>
      <c r="Z27" s="120"/>
      <c r="AA27" s="120"/>
      <c r="AB27" s="120"/>
      <c r="AC27" s="120"/>
      <c r="AD27" s="120"/>
      <c r="AF27" s="132"/>
      <c r="AG27" s="132"/>
    </row>
    <row r="28" spans="1:33" s="102" customFormat="1" ht="24.75" customHeight="1">
      <c r="A28" s="120">
        <v>16</v>
      </c>
      <c r="B28" s="121" t="s">
        <v>28</v>
      </c>
      <c r="C28" s="122">
        <v>40307162536</v>
      </c>
      <c r="D28" s="123" t="str">
        <f t="shared" si="0"/>
        <v>P</v>
      </c>
      <c r="E28" s="120"/>
      <c r="F28" s="120"/>
      <c r="G28" s="120"/>
      <c r="H28" s="120"/>
      <c r="I28" s="120"/>
      <c r="J28" s="120"/>
      <c r="K28" s="120"/>
      <c r="L28" s="120"/>
      <c r="M28" s="120"/>
      <c r="N28" s="120"/>
      <c r="O28" s="120"/>
      <c r="P28" s="120"/>
      <c r="Q28" s="120"/>
      <c r="R28" s="120"/>
      <c r="S28" s="120"/>
      <c r="T28" s="120"/>
      <c r="U28" s="120"/>
      <c r="V28" s="120"/>
      <c r="W28" s="120"/>
      <c r="X28" s="120">
        <v>1</v>
      </c>
      <c r="Y28" s="120">
        <v>1</v>
      </c>
      <c r="Z28" s="120"/>
      <c r="AA28" s="120"/>
      <c r="AB28" s="120"/>
      <c r="AC28" s="120"/>
      <c r="AD28" s="120"/>
      <c r="AF28" s="132"/>
      <c r="AG28" s="132"/>
    </row>
    <row r="29" spans="1:33" s="102" customFormat="1" ht="24.75" customHeight="1">
      <c r="A29" s="120">
        <v>17</v>
      </c>
      <c r="B29" s="121" t="s">
        <v>29</v>
      </c>
      <c r="C29" s="122">
        <v>40307162537</v>
      </c>
      <c r="D29" s="123" t="str">
        <f t="shared" si="0"/>
        <v>L</v>
      </c>
      <c r="E29" s="120"/>
      <c r="F29" s="120"/>
      <c r="G29" s="120"/>
      <c r="H29" s="120"/>
      <c r="I29" s="120"/>
      <c r="J29" s="120"/>
      <c r="K29" s="120"/>
      <c r="L29" s="120"/>
      <c r="M29" s="120"/>
      <c r="N29" s="120"/>
      <c r="O29" s="120"/>
      <c r="P29" s="120"/>
      <c r="Q29" s="120"/>
      <c r="R29" s="120"/>
      <c r="S29" s="120"/>
      <c r="T29" s="120"/>
      <c r="U29" s="120"/>
      <c r="V29" s="120"/>
      <c r="W29" s="120"/>
      <c r="X29" s="120">
        <v>4</v>
      </c>
      <c r="Y29" s="120">
        <v>4</v>
      </c>
      <c r="Z29" s="120"/>
      <c r="AA29" s="120"/>
      <c r="AB29" s="120"/>
      <c r="AC29" s="120"/>
      <c r="AD29" s="120"/>
      <c r="AF29" s="132"/>
      <c r="AG29" s="132"/>
    </row>
    <row r="30" spans="1:33" s="102" customFormat="1" ht="24.75" customHeight="1">
      <c r="A30" s="120">
        <v>18</v>
      </c>
      <c r="B30" s="121" t="s">
        <v>30</v>
      </c>
      <c r="C30" s="122">
        <v>40307162538</v>
      </c>
      <c r="D30" s="123" t="str">
        <f t="shared" si="0"/>
        <v>P</v>
      </c>
      <c r="E30" s="120"/>
      <c r="F30" s="120"/>
      <c r="G30" s="120"/>
      <c r="H30" s="120"/>
      <c r="I30" s="120"/>
      <c r="J30" s="120"/>
      <c r="K30" s="120"/>
      <c r="L30" s="120"/>
      <c r="M30" s="120"/>
      <c r="N30" s="120"/>
      <c r="O30" s="120"/>
      <c r="P30" s="120"/>
      <c r="Q30" s="120"/>
      <c r="R30" s="120"/>
      <c r="S30" s="120"/>
      <c r="T30" s="120"/>
      <c r="U30" s="120"/>
      <c r="V30" s="120"/>
      <c r="W30" s="120"/>
      <c r="X30" s="120">
        <v>5</v>
      </c>
      <c r="Y30" s="120">
        <v>5</v>
      </c>
      <c r="Z30" s="120"/>
      <c r="AA30" s="120"/>
      <c r="AB30" s="120"/>
      <c r="AC30" s="120"/>
      <c r="AD30" s="120"/>
      <c r="AF30" s="132"/>
      <c r="AG30" s="132"/>
    </row>
    <row r="31" spans="1:33" s="102" customFormat="1" ht="24.75" customHeight="1">
      <c r="A31" s="120">
        <v>19</v>
      </c>
      <c r="B31" s="121" t="s">
        <v>31</v>
      </c>
      <c r="C31" s="122">
        <v>40307162539</v>
      </c>
      <c r="D31" s="123" t="str">
        <f t="shared" si="0"/>
        <v>L</v>
      </c>
      <c r="E31" s="120"/>
      <c r="F31" s="120"/>
      <c r="G31" s="120"/>
      <c r="H31" s="120"/>
      <c r="I31" s="120"/>
      <c r="J31" s="120"/>
      <c r="K31" s="120"/>
      <c r="L31" s="120"/>
      <c r="M31" s="120"/>
      <c r="N31" s="120"/>
      <c r="O31" s="120"/>
      <c r="P31" s="120"/>
      <c r="Q31" s="120"/>
      <c r="R31" s="120"/>
      <c r="S31" s="120"/>
      <c r="T31" s="120"/>
      <c r="U31" s="120"/>
      <c r="V31" s="120"/>
      <c r="W31" s="120"/>
      <c r="X31" s="120">
        <v>6</v>
      </c>
      <c r="Y31" s="120">
        <v>6</v>
      </c>
      <c r="Z31" s="120"/>
      <c r="AA31" s="120"/>
      <c r="AB31" s="120"/>
      <c r="AC31" s="120"/>
      <c r="AD31" s="120"/>
      <c r="AF31" s="132"/>
      <c r="AG31" s="132"/>
    </row>
    <row r="32" spans="1:33" s="102" customFormat="1" ht="24.75" customHeight="1">
      <c r="A32" s="120">
        <v>20</v>
      </c>
      <c r="B32" s="121" t="s">
        <v>32</v>
      </c>
      <c r="C32" s="122">
        <v>40307162540</v>
      </c>
      <c r="D32" s="123" t="str">
        <f t="shared" si="0"/>
        <v>P</v>
      </c>
      <c r="E32" s="120"/>
      <c r="F32" s="120"/>
      <c r="G32" s="120"/>
      <c r="H32" s="120"/>
      <c r="I32" s="120"/>
      <c r="J32" s="120"/>
      <c r="K32" s="120"/>
      <c r="L32" s="120"/>
      <c r="M32" s="120"/>
      <c r="N32" s="120"/>
      <c r="O32" s="120"/>
      <c r="P32" s="120"/>
      <c r="Q32" s="120"/>
      <c r="R32" s="120"/>
      <c r="S32" s="120"/>
      <c r="T32" s="120"/>
      <c r="U32" s="120"/>
      <c r="V32" s="120"/>
      <c r="W32" s="120"/>
      <c r="X32" s="120">
        <v>3</v>
      </c>
      <c r="Y32" s="120">
        <v>3</v>
      </c>
      <c r="Z32" s="120"/>
      <c r="AA32" s="120"/>
      <c r="AB32" s="120"/>
      <c r="AC32" s="120"/>
      <c r="AD32" s="120"/>
      <c r="AF32" s="132"/>
      <c r="AG32" s="132"/>
    </row>
    <row r="33" spans="1:33" s="102" customFormat="1" ht="24.75" customHeight="1">
      <c r="A33" s="120">
        <v>21</v>
      </c>
      <c r="B33" s="121" t="s">
        <v>33</v>
      </c>
      <c r="C33" s="122">
        <v>40307162541</v>
      </c>
      <c r="D33" s="123" t="str">
        <f t="shared" si="0"/>
        <v>L</v>
      </c>
      <c r="E33" s="120"/>
      <c r="F33" s="120"/>
      <c r="G33" s="120"/>
      <c r="H33" s="120"/>
      <c r="I33" s="120"/>
      <c r="J33" s="120"/>
      <c r="K33" s="120"/>
      <c r="L33" s="120"/>
      <c r="M33" s="120"/>
      <c r="N33" s="120"/>
      <c r="O33" s="120"/>
      <c r="P33" s="120"/>
      <c r="Q33" s="120"/>
      <c r="R33" s="120"/>
      <c r="S33" s="120"/>
      <c r="T33" s="120"/>
      <c r="U33" s="120"/>
      <c r="V33" s="120"/>
      <c r="W33" s="120"/>
      <c r="X33" s="120">
        <v>2</v>
      </c>
      <c r="Y33" s="120">
        <v>2</v>
      </c>
      <c r="Z33" s="120"/>
      <c r="AA33" s="120"/>
      <c r="AB33" s="120"/>
      <c r="AC33" s="120"/>
      <c r="AD33" s="120"/>
      <c r="AF33" s="132"/>
      <c r="AG33" s="132"/>
    </row>
    <row r="34" spans="1:33" s="102" customFormat="1" ht="24.75" customHeight="1">
      <c r="A34" s="120">
        <v>22</v>
      </c>
      <c r="B34" s="121" t="s">
        <v>34</v>
      </c>
      <c r="C34" s="122">
        <v>40307162542</v>
      </c>
      <c r="D34" s="123" t="str">
        <f t="shared" si="0"/>
        <v>P</v>
      </c>
      <c r="E34" s="120"/>
      <c r="F34" s="120"/>
      <c r="G34" s="120"/>
      <c r="H34" s="120"/>
      <c r="I34" s="120"/>
      <c r="J34" s="120"/>
      <c r="K34" s="120"/>
      <c r="L34" s="120"/>
      <c r="M34" s="120"/>
      <c r="N34" s="120"/>
      <c r="O34" s="120"/>
      <c r="P34" s="120"/>
      <c r="Q34" s="120"/>
      <c r="R34" s="120"/>
      <c r="S34" s="120"/>
      <c r="T34" s="120"/>
      <c r="U34" s="120"/>
      <c r="V34" s="120"/>
      <c r="W34" s="120"/>
      <c r="X34" s="120">
        <v>1</v>
      </c>
      <c r="Y34" s="120">
        <v>1</v>
      </c>
      <c r="Z34" s="120"/>
      <c r="AA34" s="120"/>
      <c r="AB34" s="120"/>
      <c r="AC34" s="120"/>
      <c r="AD34" s="120"/>
      <c r="AF34" s="132"/>
      <c r="AG34" s="132"/>
    </row>
    <row r="35" spans="1:33" s="102" customFormat="1" ht="24.75" customHeight="1">
      <c r="A35" s="120">
        <v>23</v>
      </c>
      <c r="B35" s="121" t="s">
        <v>35</v>
      </c>
      <c r="C35" s="122">
        <v>40307162543</v>
      </c>
      <c r="D35" s="123" t="str">
        <f t="shared" si="0"/>
        <v>L</v>
      </c>
      <c r="E35" s="120"/>
      <c r="F35" s="120"/>
      <c r="G35" s="120"/>
      <c r="H35" s="120"/>
      <c r="I35" s="120"/>
      <c r="J35" s="120"/>
      <c r="K35" s="120"/>
      <c r="L35" s="120"/>
      <c r="M35" s="120"/>
      <c r="N35" s="120"/>
      <c r="O35" s="120"/>
      <c r="P35" s="120"/>
      <c r="Q35" s="120"/>
      <c r="R35" s="120"/>
      <c r="S35" s="120"/>
      <c r="T35" s="120"/>
      <c r="U35" s="120"/>
      <c r="V35" s="120"/>
      <c r="W35" s="120"/>
      <c r="X35" s="120">
        <v>4</v>
      </c>
      <c r="Y35" s="120">
        <v>4</v>
      </c>
      <c r="Z35" s="120"/>
      <c r="AA35" s="120"/>
      <c r="AB35" s="120"/>
      <c r="AC35" s="120"/>
      <c r="AD35" s="120"/>
      <c r="AF35" s="132"/>
      <c r="AG35" s="132"/>
    </row>
    <row r="36" spans="1:33" s="102" customFormat="1" ht="24.75" customHeight="1">
      <c r="A36" s="120">
        <v>24</v>
      </c>
      <c r="B36" s="121" t="s">
        <v>36</v>
      </c>
      <c r="C36" s="122">
        <v>40307162544</v>
      </c>
      <c r="D36" s="123" t="str">
        <f t="shared" si="0"/>
        <v>P</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F36" s="132"/>
      <c r="AG36" s="132"/>
    </row>
    <row r="37" spans="1:33" s="102" customFormat="1" ht="24.75" customHeight="1">
      <c r="A37" s="120">
        <v>25</v>
      </c>
      <c r="B37" s="121" t="s">
        <v>244</v>
      </c>
      <c r="C37" s="122" t="s">
        <v>245</v>
      </c>
      <c r="D37" s="123" t="str">
        <f t="shared" si="0"/>
        <v>P</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F37" s="132"/>
      <c r="AG37" s="132"/>
    </row>
    <row r="38" spans="1:33" s="102" customFormat="1" ht="24.75" customHeight="1">
      <c r="A38" s="120">
        <v>26</v>
      </c>
      <c r="B38" s="121" t="s">
        <v>250</v>
      </c>
      <c r="C38" s="122" t="s">
        <v>293</v>
      </c>
      <c r="D38" s="123" t="str">
        <f t="shared" si="0"/>
        <v>L</v>
      </c>
      <c r="E38" s="163"/>
      <c r="F38" s="163"/>
      <c r="G38" s="163"/>
      <c r="H38" s="163"/>
      <c r="I38" s="163"/>
      <c r="J38" s="163"/>
      <c r="K38" s="163"/>
      <c r="L38" s="163"/>
      <c r="M38" s="163"/>
      <c r="N38" s="163"/>
      <c r="O38" s="163"/>
      <c r="P38" s="163"/>
      <c r="Q38" s="163"/>
      <c r="R38" s="163"/>
      <c r="S38" s="163"/>
      <c r="T38" s="163"/>
      <c r="U38" s="163"/>
      <c r="V38" s="163"/>
      <c r="W38" s="163"/>
      <c r="X38" s="163"/>
      <c r="Y38" s="163"/>
      <c r="Z38" s="120"/>
      <c r="AA38" s="120"/>
      <c r="AB38" s="120"/>
      <c r="AC38" s="120"/>
      <c r="AD38" s="120"/>
      <c r="AF38" s="132"/>
      <c r="AG38" s="132"/>
    </row>
    <row r="39" spans="1:33" s="102" customFormat="1" ht="24.75" customHeight="1">
      <c r="A39" s="120">
        <v>27</v>
      </c>
      <c r="B39" s="121" t="s">
        <v>251</v>
      </c>
      <c r="C39" s="122" t="s">
        <v>294</v>
      </c>
      <c r="D39" s="123" t="str">
        <f t="shared" si="0"/>
        <v>P</v>
      </c>
      <c r="E39" s="163"/>
      <c r="F39" s="163"/>
      <c r="G39" s="163"/>
      <c r="H39" s="163"/>
      <c r="I39" s="163"/>
      <c r="J39" s="163"/>
      <c r="K39" s="163"/>
      <c r="L39" s="163"/>
      <c r="M39" s="163"/>
      <c r="N39" s="163"/>
      <c r="O39" s="163"/>
      <c r="P39" s="163"/>
      <c r="Q39" s="163"/>
      <c r="R39" s="163"/>
      <c r="S39" s="163"/>
      <c r="T39" s="163"/>
      <c r="U39" s="163"/>
      <c r="V39" s="163"/>
      <c r="W39" s="163"/>
      <c r="X39" s="163"/>
      <c r="Y39" s="163"/>
      <c r="Z39" s="120"/>
      <c r="AA39" s="120"/>
      <c r="AB39" s="120"/>
      <c r="AC39" s="120"/>
      <c r="AD39" s="120"/>
      <c r="AF39" s="132"/>
      <c r="AG39" s="132"/>
    </row>
    <row r="40" spans="1:33" s="102" customFormat="1" ht="24.75" customHeight="1">
      <c r="A40" s="120">
        <v>28</v>
      </c>
      <c r="B40" s="121" t="s">
        <v>252</v>
      </c>
      <c r="C40" s="122" t="s">
        <v>295</v>
      </c>
      <c r="D40" s="123" t="str">
        <f t="shared" si="0"/>
        <v>L</v>
      </c>
      <c r="E40" s="163"/>
      <c r="F40" s="163"/>
      <c r="G40" s="163"/>
      <c r="H40" s="163"/>
      <c r="I40" s="163"/>
      <c r="J40" s="163"/>
      <c r="K40" s="163"/>
      <c r="L40" s="163"/>
      <c r="M40" s="163"/>
      <c r="N40" s="163"/>
      <c r="O40" s="163"/>
      <c r="P40" s="163"/>
      <c r="Q40" s="163"/>
      <c r="R40" s="163"/>
      <c r="S40" s="163"/>
      <c r="T40" s="163"/>
      <c r="U40" s="163"/>
      <c r="V40" s="163"/>
      <c r="W40" s="163"/>
      <c r="X40" s="163"/>
      <c r="Y40" s="163"/>
      <c r="Z40" s="120"/>
      <c r="AA40" s="120"/>
      <c r="AB40" s="120"/>
      <c r="AC40" s="120"/>
      <c r="AD40" s="120"/>
      <c r="AF40" s="132"/>
      <c r="AG40" s="132"/>
    </row>
    <row r="41" spans="1:33" s="102" customFormat="1" ht="24.75" customHeight="1">
      <c r="A41" s="120">
        <v>29</v>
      </c>
      <c r="B41" s="121" t="s">
        <v>253</v>
      </c>
      <c r="C41" s="122" t="s">
        <v>296</v>
      </c>
      <c r="D41" s="123" t="str">
        <f t="shared" si="0"/>
        <v>P</v>
      </c>
      <c r="E41" s="163"/>
      <c r="F41" s="163"/>
      <c r="G41" s="163"/>
      <c r="H41" s="163"/>
      <c r="I41" s="163"/>
      <c r="J41" s="163"/>
      <c r="K41" s="163"/>
      <c r="L41" s="163"/>
      <c r="M41" s="163"/>
      <c r="N41" s="163"/>
      <c r="O41" s="163"/>
      <c r="P41" s="163"/>
      <c r="Q41" s="163"/>
      <c r="R41" s="163"/>
      <c r="S41" s="163"/>
      <c r="T41" s="163"/>
      <c r="U41" s="163"/>
      <c r="V41" s="163"/>
      <c r="W41" s="163"/>
      <c r="X41" s="163"/>
      <c r="Y41" s="163"/>
      <c r="Z41" s="120"/>
      <c r="AA41" s="120"/>
      <c r="AB41" s="120"/>
      <c r="AC41" s="120"/>
      <c r="AD41" s="120"/>
      <c r="AF41" s="132"/>
      <c r="AG41" s="132"/>
    </row>
    <row r="42" spans="1:33" s="102" customFormat="1" ht="24.75" customHeight="1">
      <c r="A42" s="120">
        <v>30</v>
      </c>
      <c r="B42" s="121" t="s">
        <v>254</v>
      </c>
      <c r="C42" s="122" t="s">
        <v>297</v>
      </c>
      <c r="D42" s="123" t="str">
        <f t="shared" si="0"/>
        <v>L</v>
      </c>
      <c r="E42" s="163"/>
      <c r="F42" s="163"/>
      <c r="G42" s="163"/>
      <c r="H42" s="163"/>
      <c r="I42" s="163"/>
      <c r="J42" s="163"/>
      <c r="K42" s="163"/>
      <c r="L42" s="163"/>
      <c r="M42" s="163"/>
      <c r="N42" s="163"/>
      <c r="O42" s="163"/>
      <c r="P42" s="163"/>
      <c r="Q42" s="163"/>
      <c r="R42" s="163"/>
      <c r="S42" s="163"/>
      <c r="T42" s="163"/>
      <c r="U42" s="163"/>
      <c r="V42" s="163"/>
      <c r="W42" s="163"/>
      <c r="X42" s="163"/>
      <c r="Y42" s="163"/>
      <c r="Z42" s="120"/>
      <c r="AA42" s="120"/>
      <c r="AB42" s="120"/>
      <c r="AC42" s="120"/>
      <c r="AD42" s="120"/>
      <c r="AF42" s="132"/>
      <c r="AG42" s="132"/>
    </row>
    <row r="43" spans="1:33" s="102" customFormat="1" ht="24.75" customHeight="1">
      <c r="A43" s="120">
        <v>31</v>
      </c>
      <c r="B43" s="121" t="s">
        <v>255</v>
      </c>
      <c r="C43" s="122" t="s">
        <v>298</v>
      </c>
      <c r="D43" s="123" t="str">
        <f t="shared" si="0"/>
        <v>P</v>
      </c>
      <c r="E43" s="163"/>
      <c r="F43" s="163"/>
      <c r="G43" s="163"/>
      <c r="H43" s="163"/>
      <c r="I43" s="163"/>
      <c r="J43" s="163"/>
      <c r="K43" s="163"/>
      <c r="L43" s="163"/>
      <c r="M43" s="163"/>
      <c r="N43" s="163"/>
      <c r="O43" s="163"/>
      <c r="P43" s="163"/>
      <c r="Q43" s="163"/>
      <c r="R43" s="163"/>
      <c r="S43" s="163"/>
      <c r="T43" s="163"/>
      <c r="U43" s="163"/>
      <c r="V43" s="163"/>
      <c r="W43" s="163"/>
      <c r="X43" s="163"/>
      <c r="Y43" s="163"/>
      <c r="Z43" s="120"/>
      <c r="AA43" s="120"/>
      <c r="AB43" s="120"/>
      <c r="AC43" s="120"/>
      <c r="AD43" s="120"/>
      <c r="AF43" s="132"/>
      <c r="AG43" s="132"/>
    </row>
    <row r="44" spans="1:33" s="102" customFormat="1" ht="24.75" customHeight="1">
      <c r="A44" s="120">
        <v>32</v>
      </c>
      <c r="B44" s="121" t="s">
        <v>256</v>
      </c>
      <c r="C44" s="122" t="s">
        <v>299</v>
      </c>
      <c r="D44" s="123" t="str">
        <f t="shared" si="0"/>
        <v>L</v>
      </c>
      <c r="E44" s="163"/>
      <c r="F44" s="163"/>
      <c r="G44" s="163"/>
      <c r="H44" s="163"/>
      <c r="I44" s="163"/>
      <c r="J44" s="163"/>
      <c r="K44" s="163"/>
      <c r="L44" s="163"/>
      <c r="M44" s="163"/>
      <c r="N44" s="163"/>
      <c r="O44" s="163"/>
      <c r="P44" s="163"/>
      <c r="Q44" s="163"/>
      <c r="R44" s="163"/>
      <c r="S44" s="163"/>
      <c r="T44" s="163"/>
      <c r="U44" s="163"/>
      <c r="V44" s="163"/>
      <c r="W44" s="163"/>
      <c r="X44" s="163"/>
      <c r="Y44" s="163"/>
      <c r="Z44" s="120"/>
      <c r="AA44" s="120"/>
      <c r="AB44" s="120"/>
      <c r="AC44" s="120"/>
      <c r="AD44" s="120"/>
      <c r="AF44" s="132"/>
      <c r="AG44" s="132"/>
    </row>
    <row r="45" spans="1:33" s="102" customFormat="1" ht="24.75" customHeight="1">
      <c r="A45" s="120">
        <v>33</v>
      </c>
      <c r="B45" s="121" t="s">
        <v>257</v>
      </c>
      <c r="C45" s="122" t="s">
        <v>300</v>
      </c>
      <c r="D45" s="123" t="str">
        <f t="shared" si="0"/>
        <v>P</v>
      </c>
      <c r="E45" s="163"/>
      <c r="F45" s="163"/>
      <c r="G45" s="163"/>
      <c r="H45" s="163"/>
      <c r="I45" s="163"/>
      <c r="J45" s="163"/>
      <c r="K45" s="163"/>
      <c r="L45" s="163"/>
      <c r="M45" s="163"/>
      <c r="N45" s="163"/>
      <c r="O45" s="163"/>
      <c r="P45" s="163"/>
      <c r="Q45" s="163"/>
      <c r="R45" s="163"/>
      <c r="S45" s="163"/>
      <c r="T45" s="163"/>
      <c r="U45" s="163"/>
      <c r="V45" s="163"/>
      <c r="W45" s="163"/>
      <c r="X45" s="163"/>
      <c r="Y45" s="163"/>
      <c r="Z45" s="120"/>
      <c r="AA45" s="120"/>
      <c r="AB45" s="120"/>
      <c r="AC45" s="120"/>
      <c r="AD45" s="120"/>
      <c r="AF45" s="132"/>
      <c r="AG45" s="132"/>
    </row>
    <row r="46" spans="1:33" s="102" customFormat="1" ht="24.75" customHeight="1">
      <c r="A46" s="120">
        <v>34</v>
      </c>
      <c r="B46" s="121" t="s">
        <v>258</v>
      </c>
      <c r="C46" s="122" t="s">
        <v>301</v>
      </c>
      <c r="D46" s="123" t="str">
        <f t="shared" si="0"/>
        <v>L</v>
      </c>
      <c r="E46" s="163"/>
      <c r="F46" s="163"/>
      <c r="G46" s="163"/>
      <c r="H46" s="163"/>
      <c r="I46" s="163"/>
      <c r="J46" s="163"/>
      <c r="K46" s="163"/>
      <c r="L46" s="163"/>
      <c r="M46" s="163"/>
      <c r="N46" s="163"/>
      <c r="O46" s="163"/>
      <c r="P46" s="163"/>
      <c r="Q46" s="163"/>
      <c r="R46" s="163"/>
      <c r="S46" s="163"/>
      <c r="T46" s="163"/>
      <c r="U46" s="163"/>
      <c r="V46" s="163"/>
      <c r="W46" s="163"/>
      <c r="X46" s="163"/>
      <c r="Y46" s="163"/>
      <c r="Z46" s="120"/>
      <c r="AA46" s="120"/>
      <c r="AB46" s="120"/>
      <c r="AC46" s="120"/>
      <c r="AD46" s="120"/>
      <c r="AF46" s="132"/>
      <c r="AG46" s="132"/>
    </row>
    <row r="47" spans="1:33" s="102" customFormat="1" ht="24.75" customHeight="1">
      <c r="A47" s="120">
        <v>35</v>
      </c>
      <c r="B47" s="121" t="s">
        <v>259</v>
      </c>
      <c r="C47" s="122" t="s">
        <v>302</v>
      </c>
      <c r="D47" s="123" t="str">
        <f t="shared" si="0"/>
        <v>P</v>
      </c>
      <c r="E47" s="163"/>
      <c r="F47" s="163"/>
      <c r="G47" s="163"/>
      <c r="H47" s="163"/>
      <c r="I47" s="163"/>
      <c r="J47" s="163"/>
      <c r="K47" s="163"/>
      <c r="L47" s="163"/>
      <c r="M47" s="163"/>
      <c r="N47" s="163"/>
      <c r="O47" s="163"/>
      <c r="P47" s="163"/>
      <c r="Q47" s="163"/>
      <c r="R47" s="163"/>
      <c r="S47" s="163"/>
      <c r="T47" s="163"/>
      <c r="U47" s="163"/>
      <c r="V47" s="163"/>
      <c r="W47" s="163"/>
      <c r="X47" s="163"/>
      <c r="Y47" s="163"/>
      <c r="Z47" s="120"/>
      <c r="AA47" s="120"/>
      <c r="AB47" s="120"/>
      <c r="AC47" s="120"/>
      <c r="AD47" s="120"/>
      <c r="AF47" s="132"/>
      <c r="AG47" s="132"/>
    </row>
    <row r="48" spans="1:33" s="102" customFormat="1" ht="24.75" customHeight="1">
      <c r="A48" s="120">
        <v>36</v>
      </c>
      <c r="B48" s="121" t="s">
        <v>260</v>
      </c>
      <c r="C48" s="122" t="s">
        <v>303</v>
      </c>
      <c r="D48" s="123" t="str">
        <f t="shared" si="0"/>
        <v>L</v>
      </c>
      <c r="E48" s="163"/>
      <c r="F48" s="163"/>
      <c r="G48" s="163"/>
      <c r="H48" s="163"/>
      <c r="I48" s="163"/>
      <c r="J48" s="163"/>
      <c r="K48" s="163"/>
      <c r="L48" s="163"/>
      <c r="M48" s="163"/>
      <c r="N48" s="163"/>
      <c r="O48" s="163"/>
      <c r="P48" s="163"/>
      <c r="Q48" s="163"/>
      <c r="R48" s="163"/>
      <c r="S48" s="163"/>
      <c r="T48" s="163"/>
      <c r="U48" s="163"/>
      <c r="V48" s="163"/>
      <c r="W48" s="163"/>
      <c r="X48" s="163"/>
      <c r="Y48" s="163"/>
      <c r="Z48" s="120"/>
      <c r="AA48" s="120"/>
      <c r="AB48" s="120"/>
      <c r="AC48" s="120"/>
      <c r="AD48" s="120"/>
      <c r="AF48" s="132"/>
      <c r="AG48" s="132"/>
    </row>
    <row r="49" spans="1:33" s="102" customFormat="1" ht="24.75" customHeight="1">
      <c r="A49" s="120">
        <v>37</v>
      </c>
      <c r="B49" s="121" t="s">
        <v>261</v>
      </c>
      <c r="C49" s="122" t="s">
        <v>304</v>
      </c>
      <c r="D49" s="123" t="str">
        <f t="shared" si="0"/>
        <v>P</v>
      </c>
      <c r="E49" s="163"/>
      <c r="F49" s="163"/>
      <c r="G49" s="163"/>
      <c r="H49" s="163"/>
      <c r="I49" s="163"/>
      <c r="J49" s="163"/>
      <c r="K49" s="163"/>
      <c r="L49" s="163"/>
      <c r="M49" s="163"/>
      <c r="N49" s="163"/>
      <c r="O49" s="163"/>
      <c r="P49" s="163"/>
      <c r="Q49" s="163"/>
      <c r="R49" s="163"/>
      <c r="S49" s="163"/>
      <c r="T49" s="163"/>
      <c r="U49" s="163"/>
      <c r="V49" s="163"/>
      <c r="W49" s="163"/>
      <c r="X49" s="163"/>
      <c r="Y49" s="163"/>
      <c r="Z49" s="120"/>
      <c r="AA49" s="120"/>
      <c r="AB49" s="120"/>
      <c r="AC49" s="120"/>
      <c r="AD49" s="120"/>
      <c r="AF49" s="132"/>
      <c r="AG49" s="132"/>
    </row>
    <row r="50" spans="1:33" s="102" customFormat="1" ht="24.75" customHeight="1">
      <c r="A50" s="120">
        <v>38</v>
      </c>
      <c r="B50" s="121" t="s">
        <v>262</v>
      </c>
      <c r="C50" s="122" t="s">
        <v>305</v>
      </c>
      <c r="D50" s="123" t="str">
        <f t="shared" si="0"/>
        <v>L</v>
      </c>
      <c r="E50" s="163"/>
      <c r="F50" s="163"/>
      <c r="G50" s="163"/>
      <c r="H50" s="163"/>
      <c r="I50" s="163"/>
      <c r="J50" s="163"/>
      <c r="K50" s="163"/>
      <c r="L50" s="163"/>
      <c r="M50" s="163"/>
      <c r="N50" s="163"/>
      <c r="O50" s="163"/>
      <c r="P50" s="163"/>
      <c r="Q50" s="163"/>
      <c r="R50" s="163"/>
      <c r="S50" s="163"/>
      <c r="T50" s="163"/>
      <c r="U50" s="163"/>
      <c r="V50" s="163"/>
      <c r="W50" s="163"/>
      <c r="X50" s="163"/>
      <c r="Y50" s="163"/>
      <c r="Z50" s="120"/>
      <c r="AA50" s="120"/>
      <c r="AB50" s="120"/>
      <c r="AC50" s="120"/>
      <c r="AD50" s="120"/>
      <c r="AF50" s="132"/>
      <c r="AG50" s="132"/>
    </row>
    <row r="51" spans="1:33" s="102" customFormat="1" ht="24.75" customHeight="1">
      <c r="A51" s="120">
        <v>39</v>
      </c>
      <c r="B51" s="121" t="s">
        <v>263</v>
      </c>
      <c r="C51" s="122" t="s">
        <v>306</v>
      </c>
      <c r="D51" s="123" t="str">
        <f t="shared" si="0"/>
        <v>P</v>
      </c>
      <c r="E51" s="163"/>
      <c r="F51" s="163"/>
      <c r="G51" s="163"/>
      <c r="H51" s="163"/>
      <c r="I51" s="163"/>
      <c r="J51" s="163"/>
      <c r="K51" s="163"/>
      <c r="L51" s="163"/>
      <c r="M51" s="163"/>
      <c r="N51" s="163"/>
      <c r="O51" s="163"/>
      <c r="P51" s="163"/>
      <c r="Q51" s="163"/>
      <c r="R51" s="163"/>
      <c r="S51" s="163"/>
      <c r="T51" s="163"/>
      <c r="U51" s="163"/>
      <c r="V51" s="163"/>
      <c r="W51" s="163"/>
      <c r="X51" s="163"/>
      <c r="Y51" s="163"/>
      <c r="Z51" s="120"/>
      <c r="AA51" s="120"/>
      <c r="AB51" s="120"/>
      <c r="AC51" s="120"/>
      <c r="AD51" s="120"/>
      <c r="AF51" s="132"/>
      <c r="AG51" s="132"/>
    </row>
    <row r="52" spans="1:33" s="102" customFormat="1" ht="24.75" customHeight="1">
      <c r="A52" s="120">
        <v>40</v>
      </c>
      <c r="B52" s="121" t="s">
        <v>264</v>
      </c>
      <c r="C52" s="122" t="s">
        <v>307</v>
      </c>
      <c r="D52" s="123" t="str">
        <f t="shared" si="0"/>
        <v>L</v>
      </c>
      <c r="E52" s="163"/>
      <c r="F52" s="163"/>
      <c r="G52" s="163"/>
      <c r="H52" s="163"/>
      <c r="I52" s="163"/>
      <c r="J52" s="163"/>
      <c r="K52" s="163"/>
      <c r="L52" s="163"/>
      <c r="M52" s="163"/>
      <c r="N52" s="163"/>
      <c r="O52" s="163"/>
      <c r="P52" s="163"/>
      <c r="Q52" s="163"/>
      <c r="R52" s="163"/>
      <c r="S52" s="163"/>
      <c r="T52" s="163"/>
      <c r="U52" s="163"/>
      <c r="V52" s="163"/>
      <c r="W52" s="163"/>
      <c r="X52" s="163"/>
      <c r="Y52" s="163"/>
      <c r="Z52" s="120"/>
      <c r="AA52" s="120"/>
      <c r="AB52" s="120"/>
      <c r="AC52" s="120"/>
      <c r="AD52" s="120"/>
      <c r="AF52" s="132"/>
      <c r="AG52" s="132"/>
    </row>
    <row r="53" spans="1:33" s="102" customFormat="1" ht="24.75" customHeight="1">
      <c r="A53" s="120">
        <v>41</v>
      </c>
      <c r="B53" s="121" t="s">
        <v>265</v>
      </c>
      <c r="C53" s="122" t="s">
        <v>308</v>
      </c>
      <c r="D53" s="123" t="str">
        <f t="shared" si="0"/>
        <v>P</v>
      </c>
      <c r="E53" s="163"/>
      <c r="F53" s="163"/>
      <c r="G53" s="163"/>
      <c r="H53" s="163"/>
      <c r="I53" s="163"/>
      <c r="J53" s="163"/>
      <c r="K53" s="163"/>
      <c r="L53" s="163"/>
      <c r="M53" s="163"/>
      <c r="N53" s="163"/>
      <c r="O53" s="163"/>
      <c r="P53" s="163"/>
      <c r="Q53" s="163"/>
      <c r="R53" s="163"/>
      <c r="S53" s="163"/>
      <c r="T53" s="163"/>
      <c r="U53" s="163"/>
      <c r="V53" s="163"/>
      <c r="W53" s="163"/>
      <c r="X53" s="163"/>
      <c r="Y53" s="163"/>
      <c r="Z53" s="120"/>
      <c r="AA53" s="120"/>
      <c r="AB53" s="120"/>
      <c r="AC53" s="120"/>
      <c r="AD53" s="120"/>
      <c r="AF53" s="132"/>
      <c r="AG53" s="132"/>
    </row>
    <row r="54" spans="1:33" s="102" customFormat="1" ht="24.75" customHeight="1">
      <c r="A54" s="120">
        <v>42</v>
      </c>
      <c r="B54" s="121" t="s">
        <v>266</v>
      </c>
      <c r="C54" s="122" t="s">
        <v>309</v>
      </c>
      <c r="D54" s="123" t="str">
        <f t="shared" si="0"/>
        <v>L</v>
      </c>
      <c r="E54" s="163"/>
      <c r="F54" s="163"/>
      <c r="G54" s="163"/>
      <c r="H54" s="163"/>
      <c r="I54" s="163"/>
      <c r="J54" s="163"/>
      <c r="K54" s="163"/>
      <c r="L54" s="163"/>
      <c r="M54" s="163"/>
      <c r="N54" s="163"/>
      <c r="O54" s="163">
        <v>3</v>
      </c>
      <c r="P54" s="163">
        <v>3</v>
      </c>
      <c r="Q54" s="163">
        <v>3</v>
      </c>
      <c r="R54" s="163"/>
      <c r="S54" s="163"/>
      <c r="T54" s="163"/>
      <c r="U54" s="163"/>
      <c r="V54" s="163"/>
      <c r="W54" s="163"/>
      <c r="X54" s="163"/>
      <c r="Y54" s="163"/>
      <c r="Z54" s="120"/>
      <c r="AA54" s="120"/>
      <c r="AB54" s="120"/>
      <c r="AC54" s="120"/>
      <c r="AD54" s="120"/>
      <c r="AF54" s="132"/>
      <c r="AG54" s="132"/>
    </row>
    <row r="55" spans="1:33" s="102" customFormat="1" ht="24.75" customHeight="1">
      <c r="A55" s="120">
        <v>43</v>
      </c>
      <c r="B55" s="121" t="s">
        <v>267</v>
      </c>
      <c r="C55" s="122" t="s">
        <v>310</v>
      </c>
      <c r="D55" s="123" t="str">
        <f t="shared" si="0"/>
        <v>P</v>
      </c>
      <c r="E55" s="163"/>
      <c r="F55" s="163"/>
      <c r="G55" s="163"/>
      <c r="H55" s="163"/>
      <c r="I55" s="163"/>
      <c r="J55" s="163"/>
      <c r="K55" s="163"/>
      <c r="L55" s="163"/>
      <c r="M55" s="163"/>
      <c r="N55" s="163"/>
      <c r="O55" s="163">
        <v>3</v>
      </c>
      <c r="P55" s="163">
        <v>3</v>
      </c>
      <c r="Q55" s="163">
        <v>3</v>
      </c>
      <c r="R55" s="163"/>
      <c r="S55" s="163"/>
      <c r="T55" s="163"/>
      <c r="U55" s="163"/>
      <c r="V55" s="163"/>
      <c r="W55" s="163"/>
      <c r="X55" s="163"/>
      <c r="Y55" s="163"/>
      <c r="Z55" s="120"/>
      <c r="AA55" s="120"/>
      <c r="AB55" s="120"/>
      <c r="AC55" s="120"/>
      <c r="AD55" s="120"/>
      <c r="AF55" s="132"/>
      <c r="AG55" s="132"/>
    </row>
    <row r="56" spans="1:33" s="102" customFormat="1" ht="24.75" customHeight="1">
      <c r="A56" s="120">
        <v>44</v>
      </c>
      <c r="B56" s="121" t="s">
        <v>268</v>
      </c>
      <c r="C56" s="122" t="s">
        <v>311</v>
      </c>
      <c r="D56" s="123" t="str">
        <f t="shared" si="0"/>
        <v>L</v>
      </c>
      <c r="E56" s="163"/>
      <c r="F56" s="163"/>
      <c r="G56" s="163"/>
      <c r="H56" s="163"/>
      <c r="I56" s="163"/>
      <c r="J56" s="163"/>
      <c r="K56" s="163"/>
      <c r="L56" s="163"/>
      <c r="M56" s="163"/>
      <c r="N56" s="163"/>
      <c r="O56" s="163">
        <v>3</v>
      </c>
      <c r="P56" s="163">
        <v>3</v>
      </c>
      <c r="Q56" s="163">
        <v>3</v>
      </c>
      <c r="R56" s="163"/>
      <c r="S56" s="163"/>
      <c r="T56" s="163"/>
      <c r="U56" s="163"/>
      <c r="V56" s="163"/>
      <c r="W56" s="163"/>
      <c r="X56" s="163"/>
      <c r="Y56" s="163"/>
      <c r="Z56" s="120"/>
      <c r="AA56" s="120"/>
      <c r="AB56" s="120"/>
      <c r="AC56" s="120"/>
      <c r="AD56" s="120"/>
      <c r="AF56" s="132"/>
      <c r="AG56" s="132"/>
    </row>
    <row r="57" spans="1:33" s="102" customFormat="1" ht="24.75" customHeight="1">
      <c r="A57" s="120">
        <v>45</v>
      </c>
      <c r="B57" s="121" t="s">
        <v>269</v>
      </c>
      <c r="C57" s="122" t="s">
        <v>312</v>
      </c>
      <c r="D57" s="123" t="str">
        <f t="shared" si="0"/>
        <v>P</v>
      </c>
      <c r="E57" s="163"/>
      <c r="F57" s="163"/>
      <c r="G57" s="163"/>
      <c r="H57" s="163"/>
      <c r="I57" s="163"/>
      <c r="J57" s="163"/>
      <c r="K57" s="163"/>
      <c r="L57" s="163"/>
      <c r="M57" s="163"/>
      <c r="N57" s="163"/>
      <c r="O57" s="163">
        <v>3</v>
      </c>
      <c r="P57" s="163">
        <v>3</v>
      </c>
      <c r="Q57" s="163">
        <v>3</v>
      </c>
      <c r="R57" s="163"/>
      <c r="S57" s="163"/>
      <c r="T57" s="163"/>
      <c r="U57" s="163"/>
      <c r="V57" s="163"/>
      <c r="W57" s="163"/>
      <c r="X57" s="163"/>
      <c r="Y57" s="163"/>
      <c r="Z57" s="120"/>
      <c r="AA57" s="120"/>
      <c r="AB57" s="120"/>
      <c r="AC57" s="120"/>
      <c r="AD57" s="120"/>
      <c r="AF57" s="132"/>
      <c r="AG57" s="132"/>
    </row>
    <row r="58" spans="1:33" s="102" customFormat="1" ht="24.75" customHeight="1">
      <c r="A58" s="120">
        <v>46</v>
      </c>
      <c r="B58" s="121" t="s">
        <v>270</v>
      </c>
      <c r="C58" s="122" t="s">
        <v>313</v>
      </c>
      <c r="D58" s="123" t="str">
        <f t="shared" si="0"/>
        <v>L</v>
      </c>
      <c r="E58" s="163"/>
      <c r="F58" s="163"/>
      <c r="G58" s="163"/>
      <c r="H58" s="163"/>
      <c r="I58" s="163"/>
      <c r="J58" s="163"/>
      <c r="K58" s="163"/>
      <c r="L58" s="163"/>
      <c r="M58" s="163"/>
      <c r="N58" s="163"/>
      <c r="O58" s="163">
        <v>3</v>
      </c>
      <c r="P58" s="163">
        <v>3</v>
      </c>
      <c r="Q58" s="163">
        <v>3</v>
      </c>
      <c r="R58" s="163"/>
      <c r="S58" s="163"/>
      <c r="T58" s="163"/>
      <c r="U58" s="163"/>
      <c r="V58" s="163"/>
      <c r="W58" s="163"/>
      <c r="X58" s="163"/>
      <c r="Y58" s="163"/>
      <c r="Z58" s="120"/>
      <c r="AA58" s="120"/>
      <c r="AB58" s="120"/>
      <c r="AC58" s="120"/>
      <c r="AD58" s="120"/>
      <c r="AF58" s="132"/>
      <c r="AG58" s="132"/>
    </row>
    <row r="59" spans="1:33" s="102" customFormat="1" ht="24.75" customHeight="1">
      <c r="A59" s="120">
        <v>47</v>
      </c>
      <c r="B59" s="121" t="s">
        <v>271</v>
      </c>
      <c r="C59" s="122" t="s">
        <v>314</v>
      </c>
      <c r="D59" s="123" t="str">
        <f t="shared" si="0"/>
        <v>P</v>
      </c>
      <c r="E59" s="163"/>
      <c r="F59" s="163"/>
      <c r="G59" s="163"/>
      <c r="H59" s="163"/>
      <c r="I59" s="163"/>
      <c r="J59" s="163"/>
      <c r="K59" s="163"/>
      <c r="L59" s="163"/>
      <c r="M59" s="163"/>
      <c r="N59" s="163"/>
      <c r="O59" s="163">
        <v>3</v>
      </c>
      <c r="P59" s="163">
        <v>3</v>
      </c>
      <c r="Q59" s="163">
        <v>3</v>
      </c>
      <c r="R59" s="163"/>
      <c r="S59" s="163"/>
      <c r="T59" s="163"/>
      <c r="U59" s="163"/>
      <c r="V59" s="163"/>
      <c r="W59" s="163"/>
      <c r="X59" s="163"/>
      <c r="Y59" s="163"/>
      <c r="Z59" s="120"/>
      <c r="AA59" s="120"/>
      <c r="AB59" s="120"/>
      <c r="AC59" s="120"/>
      <c r="AD59" s="120"/>
      <c r="AF59" s="132"/>
      <c r="AG59" s="132"/>
    </row>
    <row r="60" spans="1:33" s="102" customFormat="1" ht="24.75" customHeight="1">
      <c r="A60" s="120">
        <v>48</v>
      </c>
      <c r="B60" s="121" t="s">
        <v>272</v>
      </c>
      <c r="C60" s="122" t="s">
        <v>315</v>
      </c>
      <c r="D60" s="123" t="str">
        <f t="shared" si="0"/>
        <v>L</v>
      </c>
      <c r="E60" s="163"/>
      <c r="F60" s="163"/>
      <c r="G60" s="163"/>
      <c r="H60" s="163"/>
      <c r="I60" s="163"/>
      <c r="J60" s="163"/>
      <c r="K60" s="163"/>
      <c r="L60" s="163"/>
      <c r="M60" s="163"/>
      <c r="N60" s="163"/>
      <c r="O60" s="163">
        <v>3</v>
      </c>
      <c r="P60" s="163">
        <v>3</v>
      </c>
      <c r="Q60" s="163">
        <v>3</v>
      </c>
      <c r="R60" s="163"/>
      <c r="S60" s="163"/>
      <c r="T60" s="163"/>
      <c r="U60" s="163"/>
      <c r="V60" s="163"/>
      <c r="W60" s="163"/>
      <c r="X60" s="163"/>
      <c r="Y60" s="163"/>
      <c r="Z60" s="120"/>
      <c r="AA60" s="120"/>
      <c r="AB60" s="120"/>
      <c r="AC60" s="120"/>
      <c r="AD60" s="120"/>
      <c r="AF60" s="132"/>
      <c r="AG60" s="132"/>
    </row>
    <row r="61" spans="1:33" s="102" customFormat="1" ht="24.75" customHeight="1">
      <c r="A61" s="120">
        <v>49</v>
      </c>
      <c r="B61" s="121" t="s">
        <v>273</v>
      </c>
      <c r="C61" s="122" t="s">
        <v>316</v>
      </c>
      <c r="D61" s="123" t="str">
        <f t="shared" si="0"/>
        <v>P</v>
      </c>
      <c r="E61" s="163"/>
      <c r="F61" s="163"/>
      <c r="G61" s="163"/>
      <c r="H61" s="163"/>
      <c r="I61" s="163"/>
      <c r="J61" s="163"/>
      <c r="K61" s="163"/>
      <c r="L61" s="163"/>
      <c r="M61" s="163"/>
      <c r="N61" s="163"/>
      <c r="O61" s="163">
        <v>3</v>
      </c>
      <c r="P61" s="163">
        <v>3</v>
      </c>
      <c r="Q61" s="163">
        <v>3</v>
      </c>
      <c r="R61" s="163"/>
      <c r="S61" s="163"/>
      <c r="T61" s="163"/>
      <c r="U61" s="163"/>
      <c r="V61" s="163"/>
      <c r="W61" s="163"/>
      <c r="X61" s="163"/>
      <c r="Y61" s="163"/>
      <c r="Z61" s="120"/>
      <c r="AA61" s="120"/>
      <c r="AB61" s="120"/>
      <c r="AC61" s="120"/>
      <c r="AD61" s="120"/>
      <c r="AE61" s="133"/>
      <c r="AF61" s="134"/>
      <c r="AG61" s="134"/>
    </row>
    <row r="62" spans="1:33" s="102" customFormat="1" ht="24.75" customHeight="1">
      <c r="A62" s="120">
        <v>50</v>
      </c>
      <c r="B62" s="121" t="s">
        <v>274</v>
      </c>
      <c r="C62" s="122" t="s">
        <v>317</v>
      </c>
      <c r="D62" s="123" t="str">
        <f t="shared" si="0"/>
        <v>L</v>
      </c>
      <c r="E62" s="163"/>
      <c r="F62" s="163"/>
      <c r="G62" s="163"/>
      <c r="H62" s="163"/>
      <c r="I62" s="163"/>
      <c r="J62" s="163"/>
      <c r="K62" s="163"/>
      <c r="L62" s="163"/>
      <c r="M62" s="163"/>
      <c r="N62" s="163"/>
      <c r="O62" s="163">
        <v>3</v>
      </c>
      <c r="P62" s="163">
        <v>3</v>
      </c>
      <c r="Q62" s="163">
        <v>3</v>
      </c>
      <c r="R62" s="163"/>
      <c r="S62" s="163"/>
      <c r="T62" s="163"/>
      <c r="U62" s="163"/>
      <c r="V62" s="163"/>
      <c r="W62" s="163"/>
      <c r="X62" s="163"/>
      <c r="Y62" s="163"/>
      <c r="Z62" s="120"/>
      <c r="AA62" s="120"/>
      <c r="AB62" s="120"/>
      <c r="AC62" s="120"/>
      <c r="AD62" s="120"/>
      <c r="AF62" s="134"/>
      <c r="AG62" s="134"/>
    </row>
    <row r="63" spans="1:33" s="102" customFormat="1" ht="24.75" customHeight="1">
      <c r="A63" s="120">
        <v>51</v>
      </c>
      <c r="B63" s="121" t="s">
        <v>275</v>
      </c>
      <c r="C63" s="122" t="s">
        <v>318</v>
      </c>
      <c r="D63" s="123" t="str">
        <f t="shared" si="0"/>
        <v>P</v>
      </c>
      <c r="E63" s="163"/>
      <c r="F63" s="163"/>
      <c r="G63" s="163"/>
      <c r="H63" s="163"/>
      <c r="I63" s="163"/>
      <c r="J63" s="163"/>
      <c r="K63" s="163"/>
      <c r="L63" s="163"/>
      <c r="M63" s="163"/>
      <c r="N63" s="163"/>
      <c r="O63" s="163">
        <v>3</v>
      </c>
      <c r="P63" s="163">
        <v>3</v>
      </c>
      <c r="Q63" s="163">
        <v>3</v>
      </c>
      <c r="R63" s="163"/>
      <c r="S63" s="163"/>
      <c r="T63" s="163"/>
      <c r="U63" s="163"/>
      <c r="V63" s="163"/>
      <c r="W63" s="163"/>
      <c r="X63" s="163"/>
      <c r="Y63" s="163"/>
      <c r="Z63" s="120"/>
      <c r="AA63" s="120"/>
      <c r="AB63" s="120"/>
      <c r="AC63" s="120"/>
      <c r="AD63" s="120"/>
      <c r="AF63" s="134"/>
      <c r="AG63" s="134"/>
    </row>
    <row r="64" spans="1:33" s="102" customFormat="1" ht="24.75" customHeight="1">
      <c r="A64" s="120">
        <v>52</v>
      </c>
      <c r="B64" s="121" t="s">
        <v>276</v>
      </c>
      <c r="C64" s="122" t="s">
        <v>319</v>
      </c>
      <c r="D64" s="123" t="str">
        <f t="shared" si="0"/>
        <v>L</v>
      </c>
      <c r="E64" s="163"/>
      <c r="F64" s="163"/>
      <c r="G64" s="163"/>
      <c r="H64" s="163"/>
      <c r="I64" s="163"/>
      <c r="J64" s="163"/>
      <c r="K64" s="163"/>
      <c r="L64" s="163"/>
      <c r="M64" s="163"/>
      <c r="N64" s="163"/>
      <c r="O64" s="163">
        <v>3</v>
      </c>
      <c r="P64" s="163">
        <v>3</v>
      </c>
      <c r="Q64" s="163">
        <v>3</v>
      </c>
      <c r="R64" s="163"/>
      <c r="S64" s="163"/>
      <c r="T64" s="163"/>
      <c r="U64" s="163"/>
      <c r="V64" s="163"/>
      <c r="W64" s="163"/>
      <c r="X64" s="163"/>
      <c r="Y64" s="163"/>
      <c r="Z64" s="120"/>
      <c r="AA64" s="120"/>
      <c r="AB64" s="120"/>
      <c r="AC64" s="120"/>
      <c r="AD64" s="120"/>
      <c r="AF64" s="134"/>
      <c r="AG64" s="134"/>
    </row>
    <row r="65" spans="1:33" s="102" customFormat="1" ht="24.75" customHeight="1">
      <c r="A65" s="120">
        <v>53</v>
      </c>
      <c r="B65" s="121" t="s">
        <v>277</v>
      </c>
      <c r="C65" s="122" t="s">
        <v>320</v>
      </c>
      <c r="D65" s="123" t="str">
        <f t="shared" si="0"/>
        <v>P</v>
      </c>
      <c r="E65" s="163"/>
      <c r="F65" s="163"/>
      <c r="G65" s="163"/>
      <c r="H65" s="163"/>
      <c r="I65" s="163"/>
      <c r="J65" s="163"/>
      <c r="K65" s="163"/>
      <c r="L65" s="163"/>
      <c r="M65" s="163"/>
      <c r="N65" s="163"/>
      <c r="O65" s="163">
        <v>3</v>
      </c>
      <c r="P65" s="163">
        <v>3</v>
      </c>
      <c r="Q65" s="163">
        <v>3</v>
      </c>
      <c r="R65" s="163"/>
      <c r="S65" s="163"/>
      <c r="T65" s="163"/>
      <c r="U65" s="163"/>
      <c r="V65" s="163"/>
      <c r="W65" s="163"/>
      <c r="X65" s="163"/>
      <c r="Y65" s="163"/>
      <c r="Z65" s="120"/>
      <c r="AA65" s="120"/>
      <c r="AB65" s="120"/>
      <c r="AC65" s="120"/>
      <c r="AD65" s="120"/>
      <c r="AF65" s="134"/>
      <c r="AG65" s="134"/>
    </row>
    <row r="66" spans="1:33" s="102" customFormat="1" ht="24.75" customHeight="1">
      <c r="A66" s="120">
        <v>54</v>
      </c>
      <c r="B66" s="121" t="s">
        <v>278</v>
      </c>
      <c r="C66" s="122" t="s">
        <v>321</v>
      </c>
      <c r="D66" s="123" t="str">
        <f t="shared" si="0"/>
        <v>L</v>
      </c>
      <c r="E66" s="163"/>
      <c r="F66" s="163"/>
      <c r="G66" s="163"/>
      <c r="H66" s="163"/>
      <c r="I66" s="163"/>
      <c r="J66" s="163"/>
      <c r="K66" s="163"/>
      <c r="L66" s="163"/>
      <c r="M66" s="163"/>
      <c r="N66" s="163"/>
      <c r="O66" s="163">
        <v>3</v>
      </c>
      <c r="P66" s="163">
        <v>3</v>
      </c>
      <c r="Q66" s="163">
        <v>3</v>
      </c>
      <c r="R66" s="163"/>
      <c r="S66" s="163"/>
      <c r="T66" s="163"/>
      <c r="U66" s="163"/>
      <c r="V66" s="163"/>
      <c r="W66" s="163"/>
      <c r="X66" s="163"/>
      <c r="Y66" s="163"/>
      <c r="Z66" s="120"/>
      <c r="AA66" s="120"/>
      <c r="AB66" s="120"/>
      <c r="AC66" s="120"/>
      <c r="AD66" s="120"/>
      <c r="AF66" s="134"/>
      <c r="AG66" s="134"/>
    </row>
    <row r="67" spans="1:33" ht="15.75">
      <c r="A67" s="135"/>
      <c r="B67" s="136"/>
      <c r="C67" s="136"/>
      <c r="D67" s="137"/>
      <c r="E67" s="136"/>
      <c r="F67" s="201"/>
      <c r="G67" s="201"/>
      <c r="H67" s="201"/>
      <c r="I67" s="201"/>
      <c r="J67" s="201"/>
      <c r="K67" s="201"/>
      <c r="L67" s="201"/>
      <c r="M67" s="201"/>
      <c r="N67" s="201"/>
      <c r="O67" s="201"/>
      <c r="P67" s="201"/>
      <c r="Q67" s="201"/>
      <c r="R67" s="201"/>
      <c r="S67" s="201"/>
      <c r="T67" s="136"/>
      <c r="U67" s="136"/>
      <c r="V67" s="136"/>
      <c r="W67" s="136"/>
      <c r="X67" s="136"/>
      <c r="Y67" s="136"/>
      <c r="Z67" s="136"/>
      <c r="AA67" s="136"/>
      <c r="AB67" s="136"/>
      <c r="AC67" s="136"/>
      <c r="AD67" s="149"/>
      <c r="AF67" s="150"/>
      <c r="AG67" s="150"/>
    </row>
    <row r="68" spans="1:33" ht="15.75" customHeight="1">
      <c r="A68" s="138"/>
      <c r="B68" s="139"/>
      <c r="C68" s="139"/>
      <c r="D68" s="140"/>
      <c r="E68" s="139"/>
      <c r="F68" s="220"/>
      <c r="G68" s="220"/>
      <c r="H68" s="220"/>
      <c r="I68" s="220"/>
      <c r="J68" s="220"/>
      <c r="K68" s="220"/>
      <c r="L68" s="220"/>
      <c r="M68" s="220"/>
      <c r="N68" s="220"/>
      <c r="O68" s="220"/>
      <c r="P68" s="220"/>
      <c r="Q68" s="220"/>
      <c r="R68" s="220"/>
      <c r="S68" s="220"/>
      <c r="T68" s="139"/>
      <c r="U68" s="139"/>
      <c r="V68" s="139"/>
      <c r="W68" s="139"/>
      <c r="X68" s="139"/>
      <c r="Y68" s="139"/>
      <c r="Z68" s="139"/>
      <c r="AA68" s="139"/>
      <c r="AB68" s="139"/>
      <c r="AC68" s="139"/>
      <c r="AD68" s="151"/>
      <c r="AF68" s="150"/>
      <c r="AG68" s="150"/>
    </row>
    <row r="69" spans="1:33" ht="15.75" customHeight="1">
      <c r="A69" s="138"/>
      <c r="B69" s="139"/>
      <c r="C69" s="139"/>
      <c r="D69" s="140"/>
      <c r="E69" s="139"/>
      <c r="F69" s="220"/>
      <c r="G69" s="220"/>
      <c r="H69" s="220"/>
      <c r="I69" s="220"/>
      <c r="J69" s="220"/>
      <c r="K69" s="220"/>
      <c r="L69" s="220"/>
      <c r="M69" s="220"/>
      <c r="N69" s="220"/>
      <c r="O69" s="220"/>
      <c r="P69" s="220"/>
      <c r="Q69" s="220"/>
      <c r="R69" s="220"/>
      <c r="S69" s="220"/>
      <c r="T69" s="139"/>
      <c r="U69" s="139"/>
      <c r="V69" s="139"/>
      <c r="W69" s="139"/>
      <c r="X69" s="139"/>
      <c r="Y69" s="139"/>
      <c r="Z69" s="139"/>
      <c r="AA69" s="139"/>
      <c r="AB69" s="139"/>
      <c r="AC69" s="139"/>
      <c r="AD69" s="151"/>
      <c r="AF69" s="150"/>
      <c r="AG69" s="150"/>
    </row>
    <row r="70" spans="1:33" ht="15.75" customHeight="1">
      <c r="A70" s="142"/>
      <c r="B70" s="139" t="s">
        <v>37</v>
      </c>
      <c r="C70" s="139"/>
      <c r="D70" s="140"/>
      <c r="E70" s="139"/>
      <c r="F70" s="220"/>
      <c r="G70" s="220"/>
      <c r="H70" s="220"/>
      <c r="I70" s="220"/>
      <c r="J70" s="220"/>
      <c r="K70" s="220"/>
      <c r="L70" s="220"/>
      <c r="M70" s="220"/>
      <c r="N70" s="220"/>
      <c r="O70" s="220"/>
      <c r="P70" s="220"/>
      <c r="Q70" s="220"/>
      <c r="R70" s="220"/>
      <c r="S70" s="220"/>
      <c r="T70" s="139"/>
      <c r="U70" s="139"/>
      <c r="V70" s="139"/>
      <c r="W70" s="139"/>
      <c r="X70" s="139"/>
      <c r="Y70" s="139"/>
      <c r="Z70" s="139"/>
      <c r="AA70" s="139"/>
      <c r="AB70" s="139"/>
      <c r="AC70" s="139"/>
      <c r="AD70" s="151"/>
      <c r="AF70" s="150"/>
      <c r="AG70" s="150"/>
    </row>
    <row r="71" spans="1:33" ht="15.75">
      <c r="A71" s="142"/>
      <c r="B71" s="143" t="s">
        <v>292</v>
      </c>
      <c r="C71" s="143"/>
      <c r="D71" s="144"/>
      <c r="E71" s="143"/>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51"/>
      <c r="AF71" s="150"/>
      <c r="AG71" s="150"/>
    </row>
    <row r="72" spans="1:33" ht="15.75">
      <c r="A72" s="142"/>
      <c r="B72" s="143" t="s">
        <v>38</v>
      </c>
      <c r="C72" s="143"/>
      <c r="D72" s="144"/>
      <c r="E72" s="143"/>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51"/>
      <c r="AF72" s="150"/>
      <c r="AG72" s="150"/>
    </row>
    <row r="73" spans="1:33" ht="15.75">
      <c r="A73" s="142"/>
      <c r="B73" s="145" t="str">
        <f>$D$1</f>
        <v>SEKOLAH MENENGAH KEBANGSAAN XXXX</v>
      </c>
      <c r="C73" s="145"/>
      <c r="D73" s="141"/>
      <c r="E73" s="145"/>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51"/>
      <c r="AF73" s="150"/>
      <c r="AG73" s="150"/>
    </row>
    <row r="74" spans="1:33" ht="15.75">
      <c r="A74" s="138"/>
      <c r="B74" s="139"/>
      <c r="C74" s="139"/>
      <c r="D74" s="140"/>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51"/>
      <c r="AF74" s="150"/>
      <c r="AG74" s="150"/>
    </row>
    <row r="75" spans="1:33" ht="15.75">
      <c r="A75" s="138"/>
      <c r="B75" s="139"/>
      <c r="C75" s="139"/>
      <c r="D75" s="140"/>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51"/>
      <c r="AF75" s="150"/>
      <c r="AG75" s="150"/>
    </row>
    <row r="76" spans="1:33" ht="15.75">
      <c r="A76" s="138"/>
      <c r="B76" s="139"/>
      <c r="C76" s="139"/>
      <c r="D76" s="140"/>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51"/>
      <c r="AF76" s="150"/>
      <c r="AG76" s="150"/>
    </row>
    <row r="77" spans="1:33" ht="15.75">
      <c r="A77" s="138"/>
      <c r="B77" s="139"/>
      <c r="C77" s="139"/>
      <c r="D77" s="140"/>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51"/>
      <c r="AF77" s="150"/>
      <c r="AG77" s="150"/>
    </row>
    <row r="78" spans="1:33" ht="15.75">
      <c r="A78" s="146"/>
      <c r="B78" s="147"/>
      <c r="C78" s="147"/>
      <c r="D78" s="148"/>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52"/>
      <c r="AF78" s="150"/>
      <c r="AG78" s="150"/>
    </row>
    <row r="79" spans="32:33" ht="15.75">
      <c r="AF79" s="150"/>
      <c r="AG79" s="150"/>
    </row>
    <row r="80" spans="32:33" ht="15.75">
      <c r="AF80" s="150"/>
      <c r="AG80" s="150"/>
    </row>
    <row r="81" spans="32:33" ht="15.75">
      <c r="AF81" s="150"/>
      <c r="AG81" s="150"/>
    </row>
    <row r="82" spans="32:33" ht="15.75">
      <c r="AF82" s="150"/>
      <c r="AG82" s="150"/>
    </row>
    <row r="83" spans="32:33" ht="15.75">
      <c r="AF83" s="150"/>
      <c r="AG83" s="150"/>
    </row>
    <row r="84" spans="32:33" ht="15.75">
      <c r="AF84" s="150"/>
      <c r="AG84" s="150"/>
    </row>
    <row r="85" spans="32:33" ht="15.75">
      <c r="AF85" s="150"/>
      <c r="AG85" s="150"/>
    </row>
    <row r="86" spans="32:33" ht="15.75">
      <c r="AF86" s="150"/>
      <c r="AG86" s="150"/>
    </row>
    <row r="87" spans="32:33" ht="15.75">
      <c r="AF87" s="150"/>
      <c r="AG87" s="150"/>
    </row>
    <row r="88" spans="32:33" ht="15.75">
      <c r="AF88" s="150"/>
      <c r="AG88" s="150"/>
    </row>
    <row r="89" spans="32:33" ht="15.75">
      <c r="AF89" s="150"/>
      <c r="AG89" s="150"/>
    </row>
    <row r="90" spans="32:33" ht="15.75">
      <c r="AF90" s="150"/>
      <c r="AG90" s="150"/>
    </row>
    <row r="91" spans="32:33" ht="15.75">
      <c r="AF91" s="150"/>
      <c r="AG91" s="150"/>
    </row>
    <row r="92" spans="32:33" ht="15.75">
      <c r="AF92" s="150"/>
      <c r="AG92" s="150"/>
    </row>
    <row r="93" spans="32:33" ht="15.75">
      <c r="AF93" s="150"/>
      <c r="AG93" s="150"/>
    </row>
    <row r="94" spans="32:33" ht="15.75">
      <c r="AF94" s="150"/>
      <c r="AG94" s="150"/>
    </row>
    <row r="95" spans="32:33" ht="15.75">
      <c r="AF95" s="150"/>
      <c r="AG95" s="150"/>
    </row>
    <row r="96" spans="32:33" ht="15.75">
      <c r="AF96" s="150"/>
      <c r="AG96" s="150"/>
    </row>
    <row r="97" spans="32:33" ht="15.75">
      <c r="AF97" s="150"/>
      <c r="AG97" s="150"/>
    </row>
    <row r="98" spans="32:33" ht="15.75">
      <c r="AF98" s="150"/>
      <c r="AG98" s="150"/>
    </row>
    <row r="99" spans="32:33" ht="15.75">
      <c r="AF99" s="150"/>
      <c r="AG99" s="150"/>
    </row>
    <row r="100" spans="32:33" ht="15.75">
      <c r="AF100" s="150"/>
      <c r="AG100" s="150"/>
    </row>
    <row r="101" spans="32:33" ht="15.75">
      <c r="AF101" s="150"/>
      <c r="AG101" s="150"/>
    </row>
    <row r="102" spans="32:33" ht="15.75">
      <c r="AF102" s="150"/>
      <c r="AG102" s="150"/>
    </row>
    <row r="103" spans="32:33" ht="15.75">
      <c r="AF103" s="150"/>
      <c r="AG103" s="150"/>
    </row>
    <row r="104" spans="32:33" ht="15.75">
      <c r="AF104" s="150"/>
      <c r="AG104" s="150"/>
    </row>
    <row r="105" spans="32:33" ht="15.75">
      <c r="AF105" s="150"/>
      <c r="AG105" s="150"/>
    </row>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sheetData>
  <sheetProtection password="EC3B" sheet="1"/>
  <mergeCells count="22">
    <mergeCell ref="F68:S68"/>
    <mergeCell ref="F69:S69"/>
    <mergeCell ref="F70:S70"/>
    <mergeCell ref="E10:L10"/>
    <mergeCell ref="N10:N12"/>
    <mergeCell ref="G11:J11"/>
    <mergeCell ref="O9:Y9"/>
    <mergeCell ref="O10:V11"/>
    <mergeCell ref="Y10:Y12"/>
    <mergeCell ref="L11:L12"/>
    <mergeCell ref="M11:M12"/>
    <mergeCell ref="E11:E12"/>
    <mergeCell ref="A9:A12"/>
    <mergeCell ref="B9:B12"/>
    <mergeCell ref="C9:C12"/>
    <mergeCell ref="D9:D12"/>
    <mergeCell ref="F67:S67"/>
    <mergeCell ref="X10:X11"/>
    <mergeCell ref="W10:W11"/>
    <mergeCell ref="F11:F12"/>
    <mergeCell ref="K11:K12"/>
    <mergeCell ref="E9:N9"/>
  </mergeCells>
  <dataValidations count="1">
    <dataValidation type="whole" allowBlank="1" showErrorMessage="1" errorTitle="TAHAP PENGUASAAN" error="SILA ISIKAN TAHAP PENGUASAAN YANG BETUL!" sqref="E13:Z66 AD13:AD66">
      <formula1>1</formula1>
      <formula2>6</formula2>
    </dataValidation>
  </dataValidations>
  <printOptions/>
  <pageMargins left="0.25" right="0.25" top="0.75" bottom="0.75" header="0.3" footer="0.3"/>
  <pageSetup blackAndWhite="1" fitToHeight="0" fitToWidth="1" horizontalDpi="300" verticalDpi="300" orientation="landscape" paperSize="9" scale="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showGridLines="0" tabSelected="1" zoomScale="130" zoomScaleNormal="130" zoomScaleSheetLayoutView="100" zoomScalePageLayoutView="0" workbookViewId="0" topLeftCell="A43">
      <selection activeCell="E17" sqref="E17:F17"/>
    </sheetView>
  </sheetViews>
  <sheetFormatPr defaultColWidth="9.140625" defaultRowHeight="15" zeroHeight="1"/>
  <cols>
    <col min="1" max="1" width="2.140625" style="1" customWidth="1"/>
    <col min="2" max="2" width="15.7109375" style="53" customWidth="1"/>
    <col min="3" max="3" width="4.7109375" style="53" customWidth="1"/>
    <col min="4" max="4" width="22.421875" style="53" customWidth="1"/>
    <col min="5" max="5" width="13.7109375" style="53" customWidth="1"/>
    <col min="6" max="6" width="104.00390625" style="53" customWidth="1"/>
    <col min="7" max="7" width="4.28125" style="55" customWidth="1"/>
    <col min="8" max="8" width="3.00390625" style="56" hidden="1" customWidth="1"/>
    <col min="9" max="9" width="9.57421875" style="1" hidden="1" customWidth="1"/>
    <col min="10" max="10" width="12.421875" style="1" hidden="1" customWidth="1"/>
    <col min="11" max="11" width="7.7109375" style="1" customWidth="1"/>
    <col min="12" max="12" width="5.57421875" style="1" customWidth="1"/>
    <col min="13" max="13" width="5.8515625" style="1" customWidth="1"/>
    <col min="14" max="14" width="9.140625" style="1" bestFit="1" customWidth="1"/>
    <col min="15" max="16384" width="9.140625" style="1" customWidth="1"/>
  </cols>
  <sheetData>
    <row r="1" spans="1:8" s="52" customFormat="1" ht="21" customHeight="1">
      <c r="A1" s="57"/>
      <c r="B1" s="237" t="str">
        <f>'REKOD PRESTASI MURID'!$D$1</f>
        <v>SEKOLAH MENENGAH KEBANGSAAN XXXX</v>
      </c>
      <c r="C1" s="237"/>
      <c r="D1" s="237"/>
      <c r="E1" s="237"/>
      <c r="F1" s="237"/>
      <c r="G1" s="57"/>
      <c r="H1" s="56"/>
    </row>
    <row r="2" spans="1:8" s="52" customFormat="1" ht="21" customHeight="1">
      <c r="A2" s="57"/>
      <c r="B2" s="237" t="str">
        <f>'REKOD PRESTASI MURID'!$D$2</f>
        <v>XXXXX</v>
      </c>
      <c r="C2" s="237"/>
      <c r="D2" s="237"/>
      <c r="E2" s="237"/>
      <c r="F2" s="237"/>
      <c r="G2" s="57"/>
      <c r="H2" s="56"/>
    </row>
    <row r="3" spans="1:8" s="52" customFormat="1" ht="21" customHeight="1">
      <c r="A3" s="57"/>
      <c r="B3" s="237" t="str">
        <f>'REKOD PRESTASI MURID'!$D$3</f>
        <v>XXXXX</v>
      </c>
      <c r="C3" s="237"/>
      <c r="D3" s="237"/>
      <c r="E3" s="237"/>
      <c r="F3" s="237"/>
      <c r="G3" s="57"/>
      <c r="H3" s="56"/>
    </row>
    <row r="4" spans="1:10" s="52" customFormat="1" ht="21" customHeight="1">
      <c r="A4" s="58"/>
      <c r="B4" s="238">
        <f>'REKOD PRESTASI MURID'!$D$4</f>
        <v>2017</v>
      </c>
      <c r="C4" s="238"/>
      <c r="D4" s="238"/>
      <c r="E4" s="238"/>
      <c r="F4" s="238"/>
      <c r="G4" s="58"/>
      <c r="H4" s="242" t="s">
        <v>39</v>
      </c>
      <c r="I4" s="242"/>
      <c r="J4" s="242"/>
    </row>
    <row r="5" spans="1:10" ht="16.5">
      <c r="A5" s="7"/>
      <c r="B5" s="7"/>
      <c r="C5" s="7"/>
      <c r="D5" s="7"/>
      <c r="E5" s="7"/>
      <c r="F5" s="7"/>
      <c r="G5" s="7"/>
      <c r="H5" s="59"/>
      <c r="I5" s="97"/>
      <c r="J5" s="97"/>
    </row>
    <row r="6" spans="1:10" ht="18">
      <c r="A6" s="7"/>
      <c r="B6" s="60" t="str">
        <f>'REKOD PRESTASI MURID'!$A$7</f>
        <v>PENDIDIKAN JASMANI</v>
      </c>
      <c r="C6" s="7"/>
      <c r="D6" s="7"/>
      <c r="E6" s="7"/>
      <c r="F6" s="7"/>
      <c r="G6" s="7"/>
      <c r="H6" s="59"/>
      <c r="I6" s="98">
        <v>3</v>
      </c>
      <c r="J6" s="97"/>
    </row>
    <row r="7" spans="1:10" ht="16.5">
      <c r="A7" s="7"/>
      <c r="B7" s="7"/>
      <c r="C7" s="7"/>
      <c r="D7" s="7"/>
      <c r="E7" s="7"/>
      <c r="F7" s="7"/>
      <c r="G7" s="7"/>
      <c r="H7" s="61">
        <v>1</v>
      </c>
      <c r="I7" s="61" t="str">
        <f>'REKOD PRESTASI MURID'!B13</f>
        <v>MURID 1</v>
      </c>
      <c r="J7" s="61" t="str">
        <f aca="true" t="shared" si="0" ref="J7:J17">IF(I7=0,"",H7&amp;"  "&amp;I7)</f>
        <v>1  MURID 1</v>
      </c>
    </row>
    <row r="8" spans="1:10" ht="16.5">
      <c r="A8" s="7"/>
      <c r="B8" s="243" t="s">
        <v>40</v>
      </c>
      <c r="C8" s="244"/>
      <c r="D8" s="62" t="str">
        <f>VLOOKUP($I$6,H7:J69,2)</f>
        <v>MURID 3</v>
      </c>
      <c r="E8" s="63"/>
      <c r="F8" s="18"/>
      <c r="G8" s="7"/>
      <c r="H8" s="61">
        <v>2</v>
      </c>
      <c r="I8" s="61" t="str">
        <f>'REKOD PRESTASI MURID'!B14</f>
        <v>MURID 2</v>
      </c>
      <c r="J8" s="61" t="str">
        <f t="shared" si="0"/>
        <v>2  MURID 2</v>
      </c>
    </row>
    <row r="9" spans="1:10" ht="16.5">
      <c r="A9" s="7"/>
      <c r="B9" s="234" t="s">
        <v>41</v>
      </c>
      <c r="C9" s="235"/>
      <c r="D9" s="66">
        <f>VLOOKUP($I$6,'REKOD PRESTASI MURID'!$A$13:$D$66,3)</f>
        <v>40307162523</v>
      </c>
      <c r="E9" s="67"/>
      <c r="F9" s="18"/>
      <c r="G9" s="7"/>
      <c r="H9" s="61">
        <v>3</v>
      </c>
      <c r="I9" s="61" t="str">
        <f>'REKOD PRESTASI MURID'!B15</f>
        <v>MURID 3</v>
      </c>
      <c r="J9" s="61" t="str">
        <f t="shared" si="0"/>
        <v>3  MURID 3</v>
      </c>
    </row>
    <row r="10" spans="1:10" ht="16.5">
      <c r="A10" s="7"/>
      <c r="B10" s="234" t="s">
        <v>42</v>
      </c>
      <c r="C10" s="235"/>
      <c r="D10" s="68" t="str">
        <f>VLOOKUP($I$6,'REKOD PRESTASI MURID'!$A$13:$D$66,4)</f>
        <v>L</v>
      </c>
      <c r="E10" s="69"/>
      <c r="F10" s="18"/>
      <c r="G10" s="7"/>
      <c r="H10" s="61">
        <v>4</v>
      </c>
      <c r="I10" s="61" t="str">
        <f>'REKOD PRESTASI MURID'!B16</f>
        <v>MURID 4</v>
      </c>
      <c r="J10" s="61" t="str">
        <f t="shared" si="0"/>
        <v>4  MURID 4</v>
      </c>
    </row>
    <row r="11" spans="1:10" ht="16.5">
      <c r="A11" s="7"/>
      <c r="B11" s="234" t="s">
        <v>279</v>
      </c>
      <c r="C11" s="235"/>
      <c r="D11" s="68" t="str">
        <f>'REKOD PRESTASI MURID'!$D$7</f>
        <v>1 JAYA</v>
      </c>
      <c r="E11" s="69"/>
      <c r="F11" s="18"/>
      <c r="G11" s="7"/>
      <c r="H11" s="61">
        <v>5</v>
      </c>
      <c r="I11" s="61" t="str">
        <f>'REKOD PRESTASI MURID'!B17</f>
        <v>MURID 5</v>
      </c>
      <c r="J11" s="61" t="str">
        <f t="shared" si="0"/>
        <v>5  MURID 5</v>
      </c>
    </row>
    <row r="12" spans="1:11" ht="16.5">
      <c r="A12" s="7"/>
      <c r="B12" s="64" t="s">
        <v>43</v>
      </c>
      <c r="C12" s="65"/>
      <c r="D12" s="68" t="str">
        <f>'REKOD PRESTASI MURID'!$D$6</f>
        <v>XXXXXXX</v>
      </c>
      <c r="E12" s="69"/>
      <c r="F12" s="18"/>
      <c r="G12" s="7"/>
      <c r="H12" s="61">
        <v>6</v>
      </c>
      <c r="I12" s="61" t="str">
        <f>'REKOD PRESTASI MURID'!B18</f>
        <v>MURID 6</v>
      </c>
      <c r="J12" s="61" t="str">
        <f t="shared" si="0"/>
        <v>6  MURID 6</v>
      </c>
      <c r="K12" s="94"/>
    </row>
    <row r="13" spans="1:10" ht="16.5">
      <c r="A13" s="7"/>
      <c r="B13" s="231" t="s">
        <v>44</v>
      </c>
      <c r="C13" s="232"/>
      <c r="D13" s="191">
        <v>43040</v>
      </c>
      <c r="E13" s="189"/>
      <c r="F13" s="18"/>
      <c r="G13" s="7"/>
      <c r="H13" s="61">
        <v>7</v>
      </c>
      <c r="I13" s="61" t="str">
        <f>'REKOD PRESTASI MURID'!B19</f>
        <v>MURID 7</v>
      </c>
      <c r="J13" s="61" t="str">
        <f t="shared" si="0"/>
        <v>7  MURID 7</v>
      </c>
    </row>
    <row r="14" spans="1:10" ht="16.5">
      <c r="A14" s="7"/>
      <c r="B14" s="18"/>
      <c r="C14" s="18"/>
      <c r="D14" s="18"/>
      <c r="E14" s="70"/>
      <c r="F14" s="18"/>
      <c r="G14" s="7"/>
      <c r="H14" s="61">
        <v>8</v>
      </c>
      <c r="I14" s="61" t="str">
        <f>'REKOD PRESTASI MURID'!B20</f>
        <v>MURID 8</v>
      </c>
      <c r="J14" s="61" t="str">
        <f t="shared" si="0"/>
        <v>8  MURID 8</v>
      </c>
    </row>
    <row r="15" spans="1:10" ht="22.5" customHeight="1">
      <c r="A15" s="7"/>
      <c r="B15" s="236" t="s">
        <v>45</v>
      </c>
      <c r="C15" s="236"/>
      <c r="D15" s="236"/>
      <c r="E15" s="241">
        <f>VLOOKUP($I$6,'REKOD PRESTASI MURID'!$A$13:$AD$66,14)</f>
        <v>3</v>
      </c>
      <c r="F15" s="18"/>
      <c r="G15" s="7"/>
      <c r="H15" s="61">
        <v>9</v>
      </c>
      <c r="I15" s="61" t="str">
        <f>'REKOD PRESTASI MURID'!B21</f>
        <v>MURID 9</v>
      </c>
      <c r="J15" s="61" t="str">
        <f t="shared" si="0"/>
        <v>9  MURID 9</v>
      </c>
    </row>
    <row r="16" spans="1:10" ht="22.5" customHeight="1">
      <c r="A16" s="7"/>
      <c r="B16" s="71" t="s">
        <v>76</v>
      </c>
      <c r="C16" s="72"/>
      <c r="D16" s="72"/>
      <c r="E16" s="241"/>
      <c r="F16" s="18"/>
      <c r="G16" s="7"/>
      <c r="H16" s="61">
        <v>10</v>
      </c>
      <c r="I16" s="61" t="str">
        <f>'REKOD PRESTASI MURID'!B22</f>
        <v>MURID 10</v>
      </c>
      <c r="J16" s="61" t="str">
        <f t="shared" si="0"/>
        <v>10  MURID 10</v>
      </c>
    </row>
    <row r="17" spans="1:10" ht="144.75" customHeight="1">
      <c r="A17" s="7"/>
      <c r="B17" s="229" t="s">
        <v>46</v>
      </c>
      <c r="C17" s="229"/>
      <c r="D17" s="230"/>
      <c r="E17" s="239" t="str">
        <f>VLOOKUP(E15,'DATA PERNYATAAN TAHAP PGUASAAN '!A76:B81,2)</f>
        <v>Boleh mengaplikasikan konsep pergerakan semasa melakukan tarian joget dan sumazau.
Boleh mengaplikasikan pengetahuan berkaitan prinsip mekanik dan konsep pergerakan yang dikenal pasti semasa melakukan kemahiran asas gimnastik di atas trampolin, kemahiran asas permainan bola sepak, bola jaring, bola tampar, badminton, lari pecut, lompat tinggi gaya Fosbury, lontar peluru gaya Parry O’Brien, frisbee, dan sepak raga ratus.
Boleh mengaplikasikan pengetahuan berkaitan prinsip FITT semasa melakukan aktiviti meningkatkan kecergasan fizikal.
Boleh mengaplikasikan pengetahuan berkaitan pengukuran kecergasan fizikal untuk mengukur lipatan kulit dan ujian SEGAK. </v>
      </c>
      <c r="F17" s="240"/>
      <c r="G17" s="7"/>
      <c r="H17" s="61">
        <v>11</v>
      </c>
      <c r="I17" s="61" t="str">
        <f>'REKOD PRESTASI MURID'!B23</f>
        <v>MURID 11</v>
      </c>
      <c r="J17" s="61" t="str">
        <f t="shared" si="0"/>
        <v>11  MURID 11</v>
      </c>
    </row>
    <row r="18" spans="1:10" ht="15" customHeight="1">
      <c r="A18" s="7"/>
      <c r="B18" s="159"/>
      <c r="C18" s="159"/>
      <c r="D18" s="159"/>
      <c r="E18" s="160"/>
      <c r="F18" s="160"/>
      <c r="G18" s="7"/>
      <c r="H18" s="61">
        <v>12</v>
      </c>
      <c r="I18" s="61" t="str">
        <f>'REKOD PRESTASI MURID'!B24</f>
        <v>MURID 12</v>
      </c>
      <c r="J18" s="61" t="str">
        <f aca="true" t="shared" si="1" ref="J18:J24">IF(I18=0,"",H18&amp;"  "&amp;I18)</f>
        <v>12  MURID 12</v>
      </c>
    </row>
    <row r="19" spans="1:10" ht="16.5">
      <c r="A19" s="7"/>
      <c r="B19" s="236" t="s">
        <v>45</v>
      </c>
      <c r="C19" s="236"/>
      <c r="D19" s="236"/>
      <c r="E19" s="241">
        <f>VLOOKUP($I$6,'REKOD PRESTASI MURID'!$A$13:$AD$66,25)</f>
        <v>3</v>
      </c>
      <c r="F19" s="18"/>
      <c r="G19" s="7"/>
      <c r="H19" s="61">
        <v>13</v>
      </c>
      <c r="I19" s="61" t="str">
        <f>'REKOD PRESTASI MURID'!B25</f>
        <v>MURID 13</v>
      </c>
      <c r="J19" s="61" t="str">
        <f t="shared" si="1"/>
        <v>13  MURID 13</v>
      </c>
    </row>
    <row r="20" spans="1:10" ht="16.5">
      <c r="A20" s="7"/>
      <c r="B20" s="71" t="s">
        <v>75</v>
      </c>
      <c r="C20" s="72"/>
      <c r="D20" s="72"/>
      <c r="E20" s="241"/>
      <c r="F20" s="18"/>
      <c r="G20" s="7"/>
      <c r="H20" s="61">
        <v>14</v>
      </c>
      <c r="I20" s="61" t="str">
        <f>'REKOD PRESTASI MURID'!B26</f>
        <v>MURID 14</v>
      </c>
      <c r="J20" s="61" t="str">
        <f t="shared" si="1"/>
        <v>14  MURID 14</v>
      </c>
    </row>
    <row r="21" spans="1:10" ht="59.25" customHeight="1">
      <c r="A21" s="7"/>
      <c r="B21" s="229" t="s">
        <v>46</v>
      </c>
      <c r="C21" s="229"/>
      <c r="D21" s="230"/>
      <c r="E21" s="239" t="str">
        <f>VLOOKUP(E19,'DATA PERNYATAAN TAHAP PGUASAAN '!A165:B170,2)</f>
        <v>Murid berupaya mengaplikasi kemahiran kecekapan psikososial dalam mengurus penjagaan diri, kesihatan dan keselamatan diri.</v>
      </c>
      <c r="F21" s="240"/>
      <c r="G21" s="7"/>
      <c r="H21" s="61">
        <v>15</v>
      </c>
      <c r="I21" s="61" t="str">
        <f>'REKOD PRESTASI MURID'!B27</f>
        <v>MURID 15</v>
      </c>
      <c r="J21" s="61" t="str">
        <f t="shared" si="1"/>
        <v>15  MURID 15</v>
      </c>
    </row>
    <row r="22" spans="1:10" ht="16.5">
      <c r="A22" s="7"/>
      <c r="B22" s="6"/>
      <c r="C22" s="6"/>
      <c r="D22" s="6"/>
      <c r="E22" s="6"/>
      <c r="F22" s="6"/>
      <c r="G22" s="7"/>
      <c r="H22" s="61">
        <v>16</v>
      </c>
      <c r="I22" s="61" t="str">
        <f>'REKOD PRESTASI MURID'!B28</f>
        <v>MURID 16</v>
      </c>
      <c r="J22" s="61" t="str">
        <f t="shared" si="1"/>
        <v>16  MURID 16</v>
      </c>
    </row>
    <row r="23" spans="1:10" ht="81" customHeight="1">
      <c r="A23" s="7"/>
      <c r="B23" s="233" t="s">
        <v>4</v>
      </c>
      <c r="C23" s="233"/>
      <c r="D23" s="73" t="s">
        <v>47</v>
      </c>
      <c r="E23" s="74" t="s">
        <v>48</v>
      </c>
      <c r="F23" s="75" t="s">
        <v>49</v>
      </c>
      <c r="G23" s="7"/>
      <c r="H23" s="61">
        <v>17</v>
      </c>
      <c r="I23" s="61" t="str">
        <f>'REKOD PRESTASI MURID'!B29</f>
        <v>MURID 17</v>
      </c>
      <c r="J23" s="61" t="str">
        <f t="shared" si="1"/>
        <v>17  MURID 17</v>
      </c>
    </row>
    <row r="24" spans="1:10" ht="103.5" customHeight="1">
      <c r="A24" s="7"/>
      <c r="B24" s="177"/>
      <c r="C24" s="178"/>
      <c r="D24" s="76" t="s">
        <v>242</v>
      </c>
      <c r="E24" s="77">
        <f>VLOOKUP($I$6,'REKOD PRESTASI MURID'!$A$13:$AD$66,5)</f>
        <v>1</v>
      </c>
      <c r="F24" s="78" t="str">
        <f>VLOOKUP(E24,'DATA PERNYATAAN TAHAP PGUASAAN '!A4:B9,2)</f>
        <v>Boleh meniru kemahiran lantunan menggunakan pelbagai bahagian badan serta membuat bentuk badan berdasarkan huruf dan putaran semasa layangan di atas trampolin. </v>
      </c>
      <c r="G24" s="7"/>
      <c r="H24" s="61">
        <v>18</v>
      </c>
      <c r="I24" s="61" t="str">
        <f>'REKOD PRESTASI MURID'!B30</f>
        <v>MURID 18</v>
      </c>
      <c r="J24" s="61" t="str">
        <f t="shared" si="1"/>
        <v>18  MURID 18</v>
      </c>
    </row>
    <row r="25" spans="1:10" ht="103.5" customHeight="1">
      <c r="A25" s="7"/>
      <c r="B25" s="179"/>
      <c r="C25" s="180"/>
      <c r="D25" s="76" t="s">
        <v>81</v>
      </c>
      <c r="E25" s="77">
        <f>VLOOKUP($I$6,'REKOD PRESTASI MURID'!$A$13:$AD$66,6)</f>
        <v>2</v>
      </c>
      <c r="F25" s="78" t="str">
        <f>VLOOKUP(E25,'DATA PERNYATAAN TAHAP PGUASAAN '!A12:B17,2)</f>
        <v>Boleh menyenaraikan pergerakan lokomotor, bukan lokomotor, dan langkah lurus yang digunakan dalam pergerakan direka cipta.
Boleh menyatakan dan melakukan pergerakan lokomotor, bukan lokomotor, dan konsep pergerakan yang digunakan dalam tarian joget dan sumazau. 
Boleh menyatakan dan mengamalkan nilai estetika dalam pergerakan berirama.</v>
      </c>
      <c r="G25" s="7"/>
      <c r="H25" s="61">
        <v>19</v>
      </c>
      <c r="I25" s="61" t="str">
        <f>'REKOD PRESTASI MURID'!B31</f>
        <v>MURID 19</v>
      </c>
      <c r="J25" s="61" t="str">
        <f aca="true" t="shared" si="2" ref="J25:J30">IF(I25=0,"",H25&amp;"  "&amp;I25)</f>
        <v>19  MURID 19</v>
      </c>
    </row>
    <row r="26" spans="1:10" ht="103.5" customHeight="1">
      <c r="A26" s="7"/>
      <c r="B26" s="227" t="str">
        <f>'REKOD PRESTASI MURID'!E9</f>
        <v>KOMPONEN PENDIDIKAN JASMANI</v>
      </c>
      <c r="C26" s="228"/>
      <c r="D26" s="76" t="s">
        <v>71</v>
      </c>
      <c r="E26" s="77">
        <f>VLOOKUP($I$6,'REKOD PRESTASI MURID'!$A$13:$AD$66,7)</f>
        <v>3</v>
      </c>
      <c r="F26" s="78" t="str">
        <f>VLOOKUP(E26,'DATA PERNYATAAN TAHAP PGUASAAN '!A20:B25,2)</f>
        <v>Boleh mengingat dan mengaplikasi penggunaan daya dan mekanik lakuan  kemahiran asas menghantar, menyerkap, menanduk, mengelecek, takel, menjaring, dan menjaga gawang semasa menyerang dan bertahan dalam situasi permainan. </v>
      </c>
      <c r="G26" s="7"/>
      <c r="H26" s="61">
        <v>20</v>
      </c>
      <c r="I26" s="61" t="str">
        <f>'REKOD PRESTASI MURID'!B32</f>
        <v>MURID 20</v>
      </c>
      <c r="J26" s="61" t="str">
        <f t="shared" si="2"/>
        <v>20  MURID 20</v>
      </c>
    </row>
    <row r="27" spans="1:10" ht="103.5" customHeight="1">
      <c r="A27" s="7"/>
      <c r="B27" s="179"/>
      <c r="C27" s="180"/>
      <c r="D27" s="76" t="s">
        <v>72</v>
      </c>
      <c r="E27" s="77">
        <f>VLOOKUP($I$6,'REKOD PRESTASI MURID'!$A$13:$AD$66,8)</f>
        <v>3</v>
      </c>
      <c r="F27" s="78" t="str">
        <f>VLOOKUP(E27,'DATA PERNYATAAN TAHAP PGUASAAN '!A28:B33,2)</f>
        <v>Boleh mengingat dan mengaplikasi penggunaan daya dan mekanik lakuan kemahiran asas menjaring, mekanik lakuan, dan serapan daya semasa menerima bola, kemahiran gerak kaki, mengadang, dan mengacah semasa menyerang dan bertahan dalam situasi permainan. </v>
      </c>
      <c r="G27" s="7"/>
      <c r="H27" s="61">
        <v>21</v>
      </c>
      <c r="I27" s="61" t="str">
        <f>'REKOD PRESTASI MURID'!B33</f>
        <v>MURID 21</v>
      </c>
      <c r="J27" s="61" t="str">
        <f t="shared" si="2"/>
        <v>21  MURID 21</v>
      </c>
    </row>
    <row r="28" spans="1:10" ht="103.5" customHeight="1">
      <c r="A28" s="7"/>
      <c r="B28" s="179"/>
      <c r="C28" s="180"/>
      <c r="D28" s="76" t="s">
        <v>73</v>
      </c>
      <c r="E28" s="77">
        <f>VLOOKUP($I$6,'REKOD PRESTASI MURID'!$A$13:$AD$66,9)</f>
        <v>3</v>
      </c>
      <c r="F28" s="78" t="str">
        <f>VLOOKUP(E28,'DATA PERNYATAAN TAHAP PGUASAAN '!A36:B41,2)</f>
        <v>Boleh mengingat semula dan mengaplikasi pengetahuan berkaitan pemindahan daya semasa melakukan servis, menyangga, mengumpan, dan merejam dalam situasi permainan.
Boleh mengaplikasi pemasaan yang sesuai untuk melonjak semasa mengadang dalam situasi permainan.</v>
      </c>
      <c r="G28" s="7"/>
      <c r="H28" s="61">
        <v>22</v>
      </c>
      <c r="I28" s="61" t="str">
        <f>'REKOD PRESTASI MURID'!B34</f>
        <v>MURID 22</v>
      </c>
      <c r="J28" s="61" t="str">
        <f t="shared" si="2"/>
        <v>22  MURID 22</v>
      </c>
    </row>
    <row r="29" spans="1:10" ht="103.5" customHeight="1">
      <c r="A29" s="7"/>
      <c r="B29" s="181"/>
      <c r="C29" s="182"/>
      <c r="D29" s="76" t="s">
        <v>74</v>
      </c>
      <c r="E29" s="77">
        <f>VLOOKUP($I$6,'REKOD PRESTASI MURID'!$A$13:$AD$66,10)</f>
        <v>3</v>
      </c>
      <c r="F29" s="78" t="str">
        <f>VLOOKUP(E29,'DATA PERNYATAAN TAHAP PGUASAAN '!A44:B49,2)</f>
        <v>Boleh mengingat semula lakuan kemahiran servis dan smesy, serta boleh melakukan kemahiran pukulan lob, dan pukulan junam dalam situasi permainan.
Boleh mengenal pasti pemasaan dan melakukan pukulan hadapan dan kilas dengan tepat.</v>
      </c>
      <c r="G29" s="7"/>
      <c r="H29" s="61">
        <v>23</v>
      </c>
      <c r="I29" s="61" t="str">
        <f>'REKOD PRESTASI MURID'!B35</f>
        <v>MURID 23</v>
      </c>
      <c r="J29" s="61" t="str">
        <f t="shared" si="2"/>
        <v>23  MURID 23</v>
      </c>
    </row>
    <row r="30" spans="1:10" ht="126" customHeight="1">
      <c r="A30" s="7"/>
      <c r="B30" s="177"/>
      <c r="C30" s="178"/>
      <c r="D30" s="76" t="s">
        <v>243</v>
      </c>
      <c r="E30" s="77">
        <f>VLOOKUP($I$6,'REKOD PRESTASI MURID'!$A$13:$AD$66,11)</f>
        <v>3</v>
      </c>
      <c r="F30" s="78" t="str">
        <f>VLOOKUP(E30,'DATA PERNYATAAN TAHAP PGUASAAN '!A52:B57,2)</f>
        <v>Boleh mengaplikasi pengetahuan berkaitan kedudukan pusat graviti semasa memulakan lari pecut dari blok permulaan.
Boleh mengaplikasi kemahiran pertukaran baton gaya visual dan tanpa visual semasa lari berganti-ganti.
Boleh mengaplikasi kemahiran lari landas bentuk ‘J’ semasa melakukan lompat tinggi gaya Fosbury Flop.
Boleh mengaplikasi kemahiran gelongsor semasa melontar peluru gaya Parry O’Brien.</v>
      </c>
      <c r="G30" s="7"/>
      <c r="H30" s="61">
        <v>24</v>
      </c>
      <c r="I30" s="61" t="str">
        <f>'REKOD PRESTASI MURID'!B36</f>
        <v>MURID 24</v>
      </c>
      <c r="J30" s="61" t="str">
        <f t="shared" si="2"/>
        <v>24  MURID 24</v>
      </c>
    </row>
    <row r="31" spans="1:10" ht="103.5" customHeight="1">
      <c r="A31" s="7"/>
      <c r="B31" s="179"/>
      <c r="C31" s="180"/>
      <c r="D31" s="76" t="s">
        <v>88</v>
      </c>
      <c r="E31" s="77">
        <f>VLOOKUP($I$6,'REKOD PRESTASI MURID'!$A$13:$AD$66,12)</f>
        <v>3</v>
      </c>
      <c r="F31" s="78" t="str">
        <f>VLOOKUP(E31,'DATA PERNYATAAN TAHAP PGUASAAN '!A60:B65,2)</f>
        <v>Boleh mengaplikasi kemahiran pergerakan semasa melakukan aktiviti tali aras rendah.
Boleh mengaplikasi kemahiran melempar dan menangkap dalam permainan frisbee.
Boleh mengaplikasi kemahiran mengawal bola semasa menimang dalam permainan sepak raga ratus.</v>
      </c>
      <c r="G31" s="7"/>
      <c r="H31" s="61">
        <v>25</v>
      </c>
      <c r="I31" s="61" t="str">
        <f>'REKOD PRESTASI MURID'!B37</f>
        <v>MURID 25</v>
      </c>
      <c r="J31" s="61" t="str">
        <f aca="true" t="shared" si="3" ref="J31:J63">IF(I31=0,"",H31&amp;"  "&amp;I31)</f>
        <v>25  MURID 25</v>
      </c>
    </row>
    <row r="32" spans="1:10" ht="103.5" customHeight="1">
      <c r="A32" s="7"/>
      <c r="B32" s="179"/>
      <c r="C32" s="180"/>
      <c r="D32" s="76" t="s">
        <v>89</v>
      </c>
      <c r="E32" s="77">
        <f>VLOOKUP($I$6,'REKOD PRESTASI MURID'!$A$13:$AD$66,13)</f>
        <v>3</v>
      </c>
      <c r="F32" s="78" t="str">
        <f>VLOOKUP(E32,'DATA PERNYATAAN TAHAP PGUASAAN '!A68:B73,2)</f>
        <v>Boleh mengaplikasi prinsip FITT semasa melakukan aktiviti meningkatkan kapasiti aerobik, kelenturan, dan daya tahan otot.
Boleh mengaplikasi kemahiran mengukur lipatan kulit untuk mengira peratus lemak badan.
Boleh melakukan dan merekodkan keputusan ujian SEGAK.</v>
      </c>
      <c r="G32" s="7"/>
      <c r="H32" s="61">
        <v>26</v>
      </c>
      <c r="I32" s="61" t="str">
        <f>'REKOD PRESTASI MURID'!B38</f>
        <v>MURID 26</v>
      </c>
      <c r="J32" s="61" t="str">
        <f t="shared" si="3"/>
        <v>26  MURID 26</v>
      </c>
    </row>
    <row r="33" spans="1:10" ht="147.75" customHeight="1" hidden="1">
      <c r="A33" s="7"/>
      <c r="B33" s="179"/>
      <c r="C33" s="180"/>
      <c r="D33" s="76" t="s">
        <v>10</v>
      </c>
      <c r="E33" s="77">
        <f>VLOOKUP($I$6,'REKOD PRESTASI MURID'!$A$13:$AD$66,14)</f>
        <v>3</v>
      </c>
      <c r="F33" s="78" t="str">
        <f>VLOOKUP(E33,'DATA PERNYATAAN TAHAP PGUASAAN '!A76:B81,2)</f>
        <v>Boleh mengaplikasikan konsep pergerakan semasa melakukan tarian joget dan sumazau.
Boleh mengaplikasikan pengetahuan berkaitan prinsip mekanik dan konsep pergerakan yang dikenal pasti semasa melakukan kemahiran asas gimnastik di atas trampolin, kemahiran asas permainan bola sepak, bola jaring, bola tampar, badminton, lari pecut, lompat tinggi gaya Fosbury, lontar peluru gaya Parry O’Brien, frisbee, dan sepak raga ratus.
Boleh mengaplikasikan pengetahuan berkaitan prinsip FITT semasa melakukan aktiviti meningkatkan kecergasan fizikal.
Boleh mengaplikasikan pengetahuan berkaitan pengukuran kecergasan fizikal untuk mengukur lipatan kulit dan ujian SEGAK. </v>
      </c>
      <c r="G33" s="7"/>
      <c r="H33" s="61">
        <v>27</v>
      </c>
      <c r="I33" s="61" t="str">
        <f>'REKOD PRESTASI MURID'!B39</f>
        <v>MURID 27</v>
      </c>
      <c r="J33" s="61" t="str">
        <f t="shared" si="3"/>
        <v>27  MURID 27</v>
      </c>
    </row>
    <row r="34" spans="1:10" ht="65.25" customHeight="1">
      <c r="A34" s="7"/>
      <c r="B34" s="179"/>
      <c r="C34" s="180"/>
      <c r="D34" s="76" t="s">
        <v>232</v>
      </c>
      <c r="E34" s="77">
        <f>VLOOKUP($I$6,'REKOD PRESTASI MURID'!$A$13:$AD$66,15)</f>
        <v>3</v>
      </c>
      <c r="F34" s="78" t="str">
        <f>VLOOKUP(E34,'DATA PERNYATAAN TAHAP PGUASAAN '!A85:B90,2)</f>
        <v>Menjelaskan dengan contoh perubahan emosi semasa perkembangan seksual sekunder.</v>
      </c>
      <c r="G34" s="7"/>
      <c r="H34" s="61">
        <v>28</v>
      </c>
      <c r="I34" s="61" t="str">
        <f>'REKOD PRESTASI MURID'!B40</f>
        <v>MURID 28</v>
      </c>
      <c r="J34" s="61" t="str">
        <f t="shared" si="3"/>
        <v>28  MURID 28</v>
      </c>
    </row>
    <row r="35" spans="1:10" ht="65.25" customHeight="1">
      <c r="A35" s="7"/>
      <c r="B35" s="179"/>
      <c r="C35" s="180"/>
      <c r="D35" s="76" t="s">
        <v>233</v>
      </c>
      <c r="E35" s="77">
        <f>VLOOKUP($I$6,'REKOD PRESTASI MURID'!$A$13:$AD$66,16)</f>
        <v>3</v>
      </c>
      <c r="F35" s="78" t="str">
        <f>VLOOKUP(E35,'DATA PERNYATAAN TAHAP PGUASAAN '!A93:B98,2)</f>
        <v>Menjelaskan dengan contoh cara menangani pengaruh negatif multimedia terhadap tingkah laku seksual berisiko.</v>
      </c>
      <c r="G35" s="7"/>
      <c r="H35" s="61">
        <v>29</v>
      </c>
      <c r="I35" s="61" t="str">
        <f>'REKOD PRESTASI MURID'!B41</f>
        <v>MURID 29</v>
      </c>
      <c r="J35" s="61" t="str">
        <f t="shared" si="3"/>
        <v>29  MURID 29</v>
      </c>
    </row>
    <row r="36" spans="1:10" ht="65.25" customHeight="1">
      <c r="A36" s="7"/>
      <c r="B36" s="179"/>
      <c r="C36" s="180"/>
      <c r="D36" s="76" t="s">
        <v>235</v>
      </c>
      <c r="E36" s="77">
        <f>VLOOKUP($I$6,'REKOD PRESTASI MURID'!$A$13:$AD$66,17)</f>
        <v>3</v>
      </c>
      <c r="F36" s="78" t="str">
        <f>VLOOKUP(E36,'DATA PERNYATAAN TAHAP PGUASAAN '!A101:B106,2)</f>
        <v>Menjelaskan dengan contoh kesan bahaya asap rokok  terhadap perokok pasif.</v>
      </c>
      <c r="G36" s="7"/>
      <c r="H36" s="61">
        <v>30</v>
      </c>
      <c r="I36" s="61" t="str">
        <f>'REKOD PRESTASI MURID'!B42</f>
        <v>MURID 30</v>
      </c>
      <c r="J36" s="61" t="str">
        <f t="shared" si="3"/>
        <v>30  MURID 30</v>
      </c>
    </row>
    <row r="37" spans="1:10" ht="65.25" customHeight="1">
      <c r="A37" s="7"/>
      <c r="B37" s="179"/>
      <c r="C37" s="180"/>
      <c r="D37" s="76" t="s">
        <v>234</v>
      </c>
      <c r="E37" s="77">
        <f>VLOOKUP($I$6,'REKOD PRESTASI MURID'!$A$13:$AD$66,18)</f>
        <v>3</v>
      </c>
      <c r="F37" s="78" t="str">
        <f>VLOOKUP(E37,'DATA PERNYATAAN TAHAP PGUASAAN '!A109:B114,2)</f>
        <v>Menjelaskan dengan contoh ciri-ciri pemikiran positif dan pemikiran negatif.</v>
      </c>
      <c r="G37" s="7"/>
      <c r="H37" s="61">
        <v>31</v>
      </c>
      <c r="I37" s="61" t="str">
        <f>'REKOD PRESTASI MURID'!B43</f>
        <v>MURID 31</v>
      </c>
      <c r="J37" s="61" t="str">
        <f t="shared" si="3"/>
        <v>31  MURID 31</v>
      </c>
    </row>
    <row r="38" spans="1:10" ht="65.25" customHeight="1">
      <c r="A38" s="7"/>
      <c r="B38" s="227" t="str">
        <f>'REKOD PRESTASI MURID'!O9</f>
        <v>KOMPONEN PENDIDIKAN KESIHATAN</v>
      </c>
      <c r="C38" s="228"/>
      <c r="D38" s="76" t="s">
        <v>236</v>
      </c>
      <c r="E38" s="77">
        <f>VLOOKUP($I$6,'REKOD PRESTASI MURID'!$A$13:$AD$66,19)</f>
        <v>3</v>
      </c>
      <c r="F38" s="78" t="str">
        <f>VLOOKUP(E38,'DATA PERNYATAAN TAHAP PGUASAAN '!A117:B122,2)</f>
        <v>Menjelaskan dengan contoh jenis-jenis keluarga dalam kehidupan harian.</v>
      </c>
      <c r="G38" s="7"/>
      <c r="H38" s="61">
        <v>32</v>
      </c>
      <c r="I38" s="61" t="str">
        <f>'REKOD PRESTASI MURID'!B44</f>
        <v>MURID 32</v>
      </c>
      <c r="J38" s="61" t="str">
        <f t="shared" si="3"/>
        <v>32  MURID 32</v>
      </c>
    </row>
    <row r="39" spans="1:10" ht="65.25" customHeight="1">
      <c r="A39" s="7"/>
      <c r="B39" s="179"/>
      <c r="C39" s="180"/>
      <c r="D39" s="76" t="s">
        <v>237</v>
      </c>
      <c r="E39" s="77">
        <f>VLOOKUP($I$6,'REKOD PRESTASI MURID'!$A$13:$AD$66,20)</f>
        <v>3</v>
      </c>
      <c r="F39" s="78" t="str">
        <f>VLOOKUP(E39,'DATA PERNYATAAN TAHAP PGUASAAN '!A125:B130,2)</f>
        <v>Mempraktikkan kemahiran komunikasi berkesan iaitu mendengar dengan teliti, mengekalkan eye-contact serta meluahkan perasaan, idea dan fikiran.</v>
      </c>
      <c r="G39" s="7"/>
      <c r="H39" s="61">
        <v>33</v>
      </c>
      <c r="I39" s="61" t="str">
        <f>'REKOD PRESTASI MURID'!B45</f>
        <v>MURID 33</v>
      </c>
      <c r="J39" s="61" t="str">
        <f t="shared" si="3"/>
        <v>33  MURID 33</v>
      </c>
    </row>
    <row r="40" spans="1:10" ht="65.25" customHeight="1">
      <c r="A40" s="7"/>
      <c r="B40" s="179"/>
      <c r="C40" s="180"/>
      <c r="D40" s="76" t="s">
        <v>238</v>
      </c>
      <c r="E40" s="77">
        <f>VLOOKUP($I$6,'REKOD PRESTASI MURID'!$A$13:$AD$66,21)</f>
        <v>3</v>
      </c>
      <c r="F40" s="78" t="str">
        <f>VLOOKUP(E40,'DATA PERNYATAAN TAHAP PGUASAAN '!A133:B138,2)</f>
        <v>Menjelaskan dengan contoh langkah-langkah pencegahan masalah jerawat dan senggugut.</v>
      </c>
      <c r="G40" s="7"/>
      <c r="H40" s="61">
        <v>34</v>
      </c>
      <c r="I40" s="61" t="str">
        <f>'REKOD PRESTASI MURID'!B46</f>
        <v>MURID 34</v>
      </c>
      <c r="J40" s="61" t="str">
        <f t="shared" si="3"/>
        <v>34  MURID 34</v>
      </c>
    </row>
    <row r="41" spans="1:10" ht="65.25" customHeight="1">
      <c r="A41" s="7"/>
      <c r="B41" s="179"/>
      <c r="C41" s="180"/>
      <c r="D41" s="76" t="s">
        <v>239</v>
      </c>
      <c r="E41" s="77">
        <f>VLOOKUP($I$6,'REKOD PRESTASI MURID'!$A$13:$AD$66,22)</f>
        <v>3</v>
      </c>
      <c r="F41" s="78" t="str">
        <f>VLOOKUP(E41,'DATA PERNYATAAN TAHAP PGUASAAN '!A141:B146,2)</f>
        <v>Mempraktikkan kemahiran berkata TIDAK untuk mengelak diri daripada membuli, dibuli dan gangsterisme.</v>
      </c>
      <c r="G41" s="7"/>
      <c r="H41" s="61">
        <v>35</v>
      </c>
      <c r="I41" s="61" t="str">
        <f>'REKOD PRESTASI MURID'!B47</f>
        <v>MURID 35</v>
      </c>
      <c r="J41" s="61" t="str">
        <f t="shared" si="3"/>
        <v>35  MURID 35</v>
      </c>
    </row>
    <row r="42" spans="1:10" ht="65.25" customHeight="1">
      <c r="A42" s="7"/>
      <c r="B42" s="179"/>
      <c r="C42" s="180"/>
      <c r="D42" s="76" t="s">
        <v>240</v>
      </c>
      <c r="E42" s="77">
        <f>VLOOKUP($I$6,'REKOD PRESTASI MURID'!$A$13:$AD$66,23)</f>
        <v>3</v>
      </c>
      <c r="F42" s="78" t="str">
        <f>VLOOKUP(E42,'DATA PERNYATAAN TAHAP PGUASAAN '!A149:B154,2)</f>
        <v>Menjelaskan kepentingan pengambilan makro dan mikro nutrien dalam menangani obesiti serta kurang berat badan.</v>
      </c>
      <c r="G42" s="7"/>
      <c r="H42" s="61">
        <v>36</v>
      </c>
      <c r="I42" s="61" t="str">
        <f>'REKOD PRESTASI MURID'!B48</f>
        <v>MURID 36</v>
      </c>
      <c r="J42" s="61" t="str">
        <f t="shared" si="3"/>
        <v>36  MURID 36</v>
      </c>
    </row>
    <row r="43" spans="1:10" ht="65.25" customHeight="1">
      <c r="A43" s="7"/>
      <c r="B43" s="181"/>
      <c r="C43" s="182"/>
      <c r="D43" s="76" t="s">
        <v>241</v>
      </c>
      <c r="E43" s="77">
        <f>VLOOKUP($I$6,'REKOD PRESTASI MURID'!$A$13:$AD$66,24)</f>
        <v>3</v>
      </c>
      <c r="F43" s="78" t="str">
        <f>VLOOKUP(E43,'DATA PERNYATAAN TAHAP PGUASAAN '!A157:B162,2)</f>
        <v>Mendemonstrasi langkah- langkah prosedur D.R.A.B.C.</v>
      </c>
      <c r="G43" s="7"/>
      <c r="H43" s="61">
        <v>37</v>
      </c>
      <c r="I43" s="61" t="str">
        <f>'REKOD PRESTASI MURID'!B49</f>
        <v>MURID 37</v>
      </c>
      <c r="J43" s="61" t="str">
        <f t="shared" si="3"/>
        <v>37  MURID 37</v>
      </c>
    </row>
    <row r="44" spans="1:10" ht="103.5" customHeight="1" hidden="1">
      <c r="A44" s="7"/>
      <c r="B44" s="154"/>
      <c r="C44" s="155"/>
      <c r="D44" s="76" t="str">
        <f>'REKOD PRESTASI MURID'!$Y$10</f>
        <v>TAHAP PENGUASAAN KESELURUHAN</v>
      </c>
      <c r="E44" s="77">
        <f>VLOOKUP($I$6,'REKOD PRESTASI MURID'!$A$13:$AD$66,25)</f>
        <v>3</v>
      </c>
      <c r="F44" s="78" t="str">
        <f>VLOOKUP(E44,'DATA PERNYATAAN TAHAP PGUASAAN '!A165:B170,2)</f>
        <v>Murid berupaya mengaplikasi kemahiran kecekapan psikososial dalam mengurus penjagaan diri, kesihatan dan keselamatan diri.</v>
      </c>
      <c r="G44" s="7"/>
      <c r="H44" s="61">
        <v>38</v>
      </c>
      <c r="I44" s="61" t="str">
        <f>'REKOD PRESTASI MURID'!B50</f>
        <v>MURID 38</v>
      </c>
      <c r="J44" s="61" t="str">
        <f t="shared" si="3"/>
        <v>38  MURID 38</v>
      </c>
    </row>
    <row r="45" spans="1:10" ht="103.5" customHeight="1" hidden="1">
      <c r="A45" s="7"/>
      <c r="B45" s="79"/>
      <c r="C45" s="80"/>
      <c r="D45" s="76">
        <f>'REKOD PRESTASI MURID'!$Z$12</f>
        <v>0</v>
      </c>
      <c r="E45" s="77">
        <f>VLOOKUP($I$6,'REKOD PRESTASI MURID'!$A$13:$AD$66,26)</f>
        <v>0</v>
      </c>
      <c r="F45" s="78" t="e">
        <f>VLOOKUP(E45,'DATA PERNYATAAN TAHAP PGUASAAN '!A173:B178,2)</f>
        <v>#N/A</v>
      </c>
      <c r="G45" s="7"/>
      <c r="H45" s="61">
        <v>39</v>
      </c>
      <c r="I45" s="61" t="str">
        <f>'REKOD PRESTASI MURID'!B51</f>
        <v>MURID 39</v>
      </c>
      <c r="J45" s="61" t="str">
        <f t="shared" si="3"/>
        <v>39  MURID 39</v>
      </c>
    </row>
    <row r="46" spans="1:10" ht="103.5" customHeight="1" hidden="1">
      <c r="A46" s="7"/>
      <c r="B46" s="79"/>
      <c r="C46" s="80"/>
      <c r="D46" s="76">
        <f>'REKOD PRESTASI MURID'!$AA$12</f>
        <v>0</v>
      </c>
      <c r="E46" s="77">
        <f>VLOOKUP($I$6,'REKOD PRESTASI MURID'!$A$13:$AD$66,27)</f>
        <v>0</v>
      </c>
      <c r="F46" s="78" t="e">
        <f>VLOOKUP(E46,'DATA PERNYATAAN TAHAP PGUASAAN '!A181:B186,2)</f>
        <v>#N/A</v>
      </c>
      <c r="G46" s="7"/>
      <c r="H46" s="61">
        <v>40</v>
      </c>
      <c r="I46" s="61" t="str">
        <f>'REKOD PRESTASI MURID'!B52</f>
        <v>MURID 40</v>
      </c>
      <c r="J46" s="61" t="str">
        <f t="shared" si="3"/>
        <v>40  MURID 40</v>
      </c>
    </row>
    <row r="47" spans="1:10" ht="103.5" customHeight="1" hidden="1">
      <c r="A47" s="7"/>
      <c r="B47" s="79"/>
      <c r="C47" s="80"/>
      <c r="D47" s="76">
        <f>'REKOD PRESTASI MURID'!$AB$12</f>
        <v>0</v>
      </c>
      <c r="E47" s="77">
        <f>VLOOKUP($I$6,'REKOD PRESTASI MURID'!$A$13:$AD$66,28)</f>
        <v>0</v>
      </c>
      <c r="F47" s="78" t="e">
        <f>VLOOKUP(E47,'DATA PERNYATAAN TAHAP PGUASAAN '!A189:B194,2)</f>
        <v>#N/A</v>
      </c>
      <c r="G47" s="7"/>
      <c r="H47" s="61">
        <v>41</v>
      </c>
      <c r="I47" s="61" t="str">
        <f>'REKOD PRESTASI MURID'!B53</f>
        <v>MURID 41</v>
      </c>
      <c r="J47" s="61" t="str">
        <f t="shared" si="3"/>
        <v>41  MURID 41</v>
      </c>
    </row>
    <row r="48" spans="1:10" ht="103.5" customHeight="1" hidden="1">
      <c r="A48" s="7"/>
      <c r="B48" s="81"/>
      <c r="C48" s="82"/>
      <c r="D48" s="76">
        <f>'REKOD PRESTASI MURID'!$AC$12</f>
        <v>0</v>
      </c>
      <c r="E48" s="77">
        <f>VLOOKUP($I$6,'REKOD PRESTASI MURID'!$A$13:$AD$66,29)</f>
        <v>0</v>
      </c>
      <c r="F48" s="78" t="e">
        <f>VLOOKUP(E48,'DATA PERNYATAAN TAHAP PGUASAAN '!A197:B202,2)</f>
        <v>#N/A</v>
      </c>
      <c r="G48" s="7"/>
      <c r="H48" s="61">
        <v>42</v>
      </c>
      <c r="I48" s="61" t="str">
        <f>'REKOD PRESTASI MURID'!B54</f>
        <v>MURID 42</v>
      </c>
      <c r="J48" s="61" t="str">
        <f t="shared" si="3"/>
        <v>42  MURID 42</v>
      </c>
    </row>
    <row r="49" spans="1:10" s="53" customFormat="1" ht="56.25" customHeight="1">
      <c r="A49" s="7"/>
      <c r="B49" s="83"/>
      <c r="C49" s="83"/>
      <c r="D49" s="84"/>
      <c r="E49" s="85"/>
      <c r="F49" s="86"/>
      <c r="G49" s="7"/>
      <c r="H49" s="61">
        <v>43</v>
      </c>
      <c r="I49" s="61" t="str">
        <f>'REKOD PRESTASI MURID'!B55</f>
        <v>MURID 43</v>
      </c>
      <c r="J49" s="61" t="str">
        <f t="shared" si="3"/>
        <v>43  MURID 43</v>
      </c>
    </row>
    <row r="50" spans="1:10" s="53" customFormat="1" ht="21.75" customHeight="1">
      <c r="A50" s="87"/>
      <c r="B50" s="88"/>
      <c r="C50" s="88"/>
      <c r="D50" s="89"/>
      <c r="E50" s="90"/>
      <c r="F50" s="91"/>
      <c r="G50" s="87"/>
      <c r="H50" s="61">
        <v>44</v>
      </c>
      <c r="I50" s="61" t="str">
        <f>'REKOD PRESTASI MURID'!B56</f>
        <v>MURID 44</v>
      </c>
      <c r="J50" s="61" t="str">
        <f t="shared" si="3"/>
        <v>44  MURID 44</v>
      </c>
    </row>
    <row r="51" spans="1:10" s="53" customFormat="1" ht="21.75" customHeight="1">
      <c r="A51" s="87"/>
      <c r="B51" s="92" t="s">
        <v>50</v>
      </c>
      <c r="C51" s="192"/>
      <c r="D51" s="193"/>
      <c r="E51" s="194"/>
      <c r="F51" s="194"/>
      <c r="G51" s="87"/>
      <c r="H51" s="61">
        <v>45</v>
      </c>
      <c r="I51" s="61" t="str">
        <f>'REKOD PRESTASI MURID'!B57</f>
        <v>MURID 45</v>
      </c>
      <c r="J51" s="61" t="str">
        <f t="shared" si="3"/>
        <v>45  MURID 45</v>
      </c>
    </row>
    <row r="52" spans="1:10" s="54" customFormat="1" ht="22.5" customHeight="1">
      <c r="A52" s="87"/>
      <c r="C52" s="195"/>
      <c r="D52" s="196"/>
      <c r="E52" s="197"/>
      <c r="F52" s="197"/>
      <c r="G52" s="87"/>
      <c r="H52" s="61">
        <v>46</v>
      </c>
      <c r="I52" s="61" t="str">
        <f>'REKOD PRESTASI MURID'!B58</f>
        <v>MURID 46</v>
      </c>
      <c r="J52" s="61" t="str">
        <f t="shared" si="3"/>
        <v>46  MURID 46</v>
      </c>
    </row>
    <row r="53" spans="1:10" s="54" customFormat="1" ht="21" customHeight="1">
      <c r="A53" s="87"/>
      <c r="B53" s="92"/>
      <c r="C53" s="195"/>
      <c r="D53" s="196"/>
      <c r="E53" s="197"/>
      <c r="F53" s="197"/>
      <c r="G53" s="87"/>
      <c r="H53" s="61">
        <v>47</v>
      </c>
      <c r="I53" s="61" t="str">
        <f>'REKOD PRESTASI MURID'!B59</f>
        <v>MURID 47</v>
      </c>
      <c r="J53" s="61" t="str">
        <f t="shared" si="3"/>
        <v>47  MURID 47</v>
      </c>
    </row>
    <row r="54" spans="1:10" s="54" customFormat="1" ht="16.5">
      <c r="A54" s="87"/>
      <c r="B54" s="87"/>
      <c r="C54" s="87"/>
      <c r="D54" s="87"/>
      <c r="E54" s="87"/>
      <c r="F54" s="87"/>
      <c r="G54" s="87"/>
      <c r="H54" s="61">
        <v>48</v>
      </c>
      <c r="I54" s="61" t="str">
        <f>'REKOD PRESTASI MURID'!B60</f>
        <v>MURID 48</v>
      </c>
      <c r="J54" s="61" t="str">
        <f t="shared" si="3"/>
        <v>48  MURID 48</v>
      </c>
    </row>
    <row r="55" spans="8:10" ht="16.5">
      <c r="H55" s="61">
        <v>49</v>
      </c>
      <c r="I55" s="61" t="str">
        <f>'REKOD PRESTASI MURID'!B61</f>
        <v>MURID 49</v>
      </c>
      <c r="J55" s="61" t="str">
        <f t="shared" si="3"/>
        <v>49  MURID 49</v>
      </c>
    </row>
    <row r="56" spans="8:10" ht="16.5">
      <c r="H56" s="61">
        <v>50</v>
      </c>
      <c r="I56" s="61" t="str">
        <f>'REKOD PRESTASI MURID'!B62</f>
        <v>MURID 50</v>
      </c>
      <c r="J56" s="61" t="str">
        <f t="shared" si="3"/>
        <v>50  MURID 50</v>
      </c>
    </row>
    <row r="57" spans="8:10" ht="16.5">
      <c r="H57" s="61">
        <v>51</v>
      </c>
      <c r="I57" s="61" t="str">
        <f>'REKOD PRESTASI MURID'!B63</f>
        <v>MURID 51</v>
      </c>
      <c r="J57" s="61" t="str">
        <f t="shared" si="3"/>
        <v>51  MURID 51</v>
      </c>
    </row>
    <row r="58" spans="8:10" ht="16.5">
      <c r="H58" s="61">
        <v>52</v>
      </c>
      <c r="I58" s="61" t="str">
        <f>'REKOD PRESTASI MURID'!B64</f>
        <v>MURID 52</v>
      </c>
      <c r="J58" s="61" t="str">
        <f t="shared" si="3"/>
        <v>52  MURID 52</v>
      </c>
    </row>
    <row r="59" spans="2:10" ht="16.5">
      <c r="B59" s="53" t="s">
        <v>51</v>
      </c>
      <c r="F59" s="93" t="s">
        <v>51</v>
      </c>
      <c r="H59" s="61">
        <v>53</v>
      </c>
      <c r="I59" s="61" t="str">
        <f>'REKOD PRESTASI MURID'!B65</f>
        <v>MURID 53</v>
      </c>
      <c r="J59" s="61" t="str">
        <f t="shared" si="3"/>
        <v>53  MURID 53</v>
      </c>
    </row>
    <row r="60" spans="2:10" ht="16.5">
      <c r="B60" s="94" t="str">
        <f>'REKOD PRESTASI MURID'!$D$6</f>
        <v>XXXXXXX</v>
      </c>
      <c r="C60" s="94"/>
      <c r="D60" s="94"/>
      <c r="E60" s="94"/>
      <c r="F60" s="95" t="str">
        <f>'REKOD PRESTASI MURID'!$B$71</f>
        <v>aaaaaa</v>
      </c>
      <c r="H60" s="61">
        <v>54</v>
      </c>
      <c r="I60" s="61" t="str">
        <f>'REKOD PRESTASI MURID'!B66</f>
        <v>MURID 54</v>
      </c>
      <c r="J60" s="61" t="str">
        <f t="shared" si="3"/>
        <v>54  MURID 54</v>
      </c>
    </row>
    <row r="61" spans="2:10" ht="16.5">
      <c r="B61" s="53" t="s">
        <v>52</v>
      </c>
      <c r="F61" s="93" t="str">
        <f>'REKOD PRESTASI MURID'!$B$72</f>
        <v>PENGETUA</v>
      </c>
      <c r="H61" s="61">
        <v>55</v>
      </c>
      <c r="I61" s="61">
        <f>'REKOD PRESTASI MURID'!B67</f>
        <v>0</v>
      </c>
      <c r="J61" s="61">
        <f t="shared" si="3"/>
      </c>
    </row>
    <row r="62" spans="2:10" ht="16.5">
      <c r="B62" s="53" t="str">
        <f>'REKOD PRESTASI MURID'!$B$73</f>
        <v>SEKOLAH MENENGAH KEBANGSAAN XXXX</v>
      </c>
      <c r="F62" s="93" t="str">
        <f>'REKOD PRESTASI MURID'!$B$73</f>
        <v>SEKOLAH MENENGAH KEBANGSAAN XXXX</v>
      </c>
      <c r="H62" s="61">
        <v>56</v>
      </c>
      <c r="I62" s="61">
        <f>'REKOD PRESTASI MURID'!B68</f>
        <v>0</v>
      </c>
      <c r="J62" s="61">
        <f t="shared" si="3"/>
      </c>
    </row>
    <row r="63" spans="2:10" ht="16.5">
      <c r="B63" s="93"/>
      <c r="C63" s="93"/>
      <c r="D63" s="93"/>
      <c r="E63" s="93"/>
      <c r="H63" s="61">
        <v>57</v>
      </c>
      <c r="I63" s="61">
        <f>'REKOD PRESTASI MURID'!B69</f>
        <v>0</v>
      </c>
      <c r="J63" s="61">
        <f t="shared" si="3"/>
      </c>
    </row>
    <row r="64" spans="8:10" ht="16.5">
      <c r="H64" s="61">
        <v>58</v>
      </c>
      <c r="I64" s="61"/>
      <c r="J64" s="61"/>
    </row>
    <row r="65" spans="7:10" s="53" customFormat="1" ht="16.5">
      <c r="G65" s="96"/>
      <c r="H65" s="61">
        <v>59</v>
      </c>
      <c r="I65" s="61"/>
      <c r="J65" s="61"/>
    </row>
    <row r="66" spans="7:10" s="53" customFormat="1" ht="16.5">
      <c r="G66" s="96"/>
      <c r="H66" s="61">
        <v>60</v>
      </c>
      <c r="I66" s="61"/>
      <c r="J66" s="61"/>
    </row>
    <row r="67" spans="7:10" s="53" customFormat="1" ht="16.5">
      <c r="G67" s="96"/>
      <c r="H67" s="61">
        <v>61</v>
      </c>
      <c r="I67" s="61"/>
      <c r="J67" s="61"/>
    </row>
    <row r="68" spans="7:10" s="53" customFormat="1" ht="16.5">
      <c r="G68" s="96"/>
      <c r="H68" s="61">
        <v>62</v>
      </c>
      <c r="I68" s="61"/>
      <c r="J68" s="61"/>
    </row>
    <row r="69" spans="7:10" s="53" customFormat="1" ht="16.5">
      <c r="G69" s="96"/>
      <c r="H69" s="61">
        <v>63</v>
      </c>
      <c r="I69" s="61"/>
      <c r="J69" s="61"/>
    </row>
    <row r="70" spans="4:10" s="53" customFormat="1" ht="16.5">
      <c r="D70" s="94"/>
      <c r="E70" s="94"/>
      <c r="G70" s="96"/>
      <c r="H70" s="61">
        <v>64</v>
      </c>
      <c r="I70" s="61"/>
      <c r="J70" s="61"/>
    </row>
    <row r="71" spans="7:10" s="53" customFormat="1" ht="16.5">
      <c r="G71" s="96"/>
      <c r="H71" s="61">
        <v>65</v>
      </c>
      <c r="I71" s="61"/>
      <c r="J71" s="61"/>
    </row>
    <row r="72" spans="7:10" s="53" customFormat="1" ht="16.5">
      <c r="G72" s="96"/>
      <c r="H72" s="61">
        <v>66</v>
      </c>
      <c r="I72" s="61"/>
      <c r="J72" s="61"/>
    </row>
    <row r="73" spans="7:10" s="53" customFormat="1" ht="16.5">
      <c r="G73" s="96"/>
      <c r="H73" s="61">
        <v>67</v>
      </c>
      <c r="I73" s="61"/>
      <c r="J73" s="61"/>
    </row>
    <row r="74" spans="7:10" s="53" customFormat="1" ht="16.5">
      <c r="G74" s="96"/>
      <c r="H74" s="61">
        <v>68</v>
      </c>
      <c r="I74" s="61"/>
      <c r="J74" s="61"/>
    </row>
    <row r="75" spans="7:10" s="53" customFormat="1" ht="16.5">
      <c r="G75" s="96"/>
      <c r="H75" s="61">
        <v>69</v>
      </c>
      <c r="I75" s="61"/>
      <c r="J75" s="61"/>
    </row>
    <row r="76" s="53" customFormat="1" ht="16.5">
      <c r="G76" s="96"/>
    </row>
    <row r="77" ht="16.5"/>
    <row r="78" ht="16.5"/>
    <row r="79" ht="16.5"/>
    <row r="80" spans="8:10" ht="16.5">
      <c r="H80" s="99"/>
      <c r="I80" s="100"/>
      <c r="J80" s="53"/>
    </row>
    <row r="81" spans="8:10" ht="16.5">
      <c r="H81" s="99"/>
      <c r="I81" s="100"/>
      <c r="J81" s="53"/>
    </row>
    <row r="82" spans="8:10" ht="16.5">
      <c r="H82" s="99"/>
      <c r="I82" s="100"/>
      <c r="J82" s="53"/>
    </row>
    <row r="83" spans="8:10" ht="16.5">
      <c r="H83" s="99"/>
      <c r="I83" s="100"/>
      <c r="J83" s="53"/>
    </row>
    <row r="84" spans="8:10" ht="16.5">
      <c r="H84" s="99"/>
      <c r="I84" s="100"/>
      <c r="J84" s="53"/>
    </row>
    <row r="85" spans="8:10" ht="16.5">
      <c r="H85" s="99"/>
      <c r="I85" s="100"/>
      <c r="J85" s="53"/>
    </row>
    <row r="86" spans="8:10" ht="16.5">
      <c r="H86" s="99"/>
      <c r="I86" s="100"/>
      <c r="J86" s="53"/>
    </row>
    <row r="87" spans="8:10" ht="16.5">
      <c r="H87" s="99"/>
      <c r="I87" s="100"/>
      <c r="J87" s="53"/>
    </row>
    <row r="88" spans="8:10" ht="16.5">
      <c r="H88" s="99"/>
      <c r="I88" s="100"/>
      <c r="J88" s="53"/>
    </row>
    <row r="89" spans="8:10" ht="16.5">
      <c r="H89" s="99"/>
      <c r="I89" s="100"/>
      <c r="J89" s="53"/>
    </row>
    <row r="90" spans="8:10" ht="16.5">
      <c r="H90" s="99"/>
      <c r="I90" s="53"/>
      <c r="J90" s="53"/>
    </row>
    <row r="91" spans="8:10" ht="16.5">
      <c r="H91" s="99"/>
      <c r="I91" s="53"/>
      <c r="J91" s="53"/>
    </row>
  </sheetData>
  <sheetProtection password="EFFB" sheet="1"/>
  <mergeCells count="21">
    <mergeCell ref="E21:F21"/>
    <mergeCell ref="E19:E20"/>
    <mergeCell ref="H4:J4"/>
    <mergeCell ref="B8:C8"/>
    <mergeCell ref="E15:E16"/>
    <mergeCell ref="E17:F17"/>
    <mergeCell ref="B1:F1"/>
    <mergeCell ref="B2:F2"/>
    <mergeCell ref="B3:F3"/>
    <mergeCell ref="B4:F4"/>
    <mergeCell ref="B11:C11"/>
    <mergeCell ref="B15:D15"/>
    <mergeCell ref="B38:C38"/>
    <mergeCell ref="B17:D17"/>
    <mergeCell ref="B13:C13"/>
    <mergeCell ref="B23:C23"/>
    <mergeCell ref="B9:C9"/>
    <mergeCell ref="B10:C10"/>
    <mergeCell ref="B26:C26"/>
    <mergeCell ref="B21:D21"/>
    <mergeCell ref="B19:D19"/>
  </mergeCells>
  <printOptions horizontalCentered="1"/>
  <pageMargins left="0.236111111111111" right="0.236111111111111" top="0.5" bottom="0.5" header="0.314583333333333" footer="0.314583333333333"/>
  <pageSetup blackAndWhite="1" fitToHeight="0" fitToWidth="1" horizontalDpi="300" verticalDpi="300" orientation="portrait" paperSize="9" scale="6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210"/>
  <sheetViews>
    <sheetView showGridLines="0" zoomScale="80" zoomScaleNormal="80" zoomScaleSheetLayoutView="100" zoomScalePageLayoutView="0" workbookViewId="0" topLeftCell="A1">
      <selection activeCell="B13" sqref="B13"/>
    </sheetView>
  </sheetViews>
  <sheetFormatPr defaultColWidth="9.140625" defaultRowHeight="15" zeroHeight="1"/>
  <cols>
    <col min="1" max="1" width="20.8515625" style="35" customWidth="1"/>
    <col min="2" max="2" width="183.00390625" style="36" customWidth="1"/>
    <col min="3" max="4" width="9.140625" style="35" customWidth="1"/>
    <col min="5" max="5" width="9.140625" style="35" bestFit="1" customWidth="1"/>
    <col min="6" max="16384" width="9.140625" style="35" customWidth="1"/>
  </cols>
  <sheetData>
    <row r="1" spans="1:2" ht="39.75" customHeight="1">
      <c r="A1" s="37" t="s">
        <v>228</v>
      </c>
      <c r="B1" s="38"/>
    </row>
    <row r="2" spans="1:2" ht="18">
      <c r="A2" s="169" t="s">
        <v>95</v>
      </c>
      <c r="B2" s="40"/>
    </row>
    <row r="3" spans="1:2" ht="30">
      <c r="A3" s="41" t="s">
        <v>48</v>
      </c>
      <c r="B3" s="153" t="s">
        <v>79</v>
      </c>
    </row>
    <row r="4" spans="1:2" ht="26.25" customHeight="1">
      <c r="A4" s="173">
        <v>1</v>
      </c>
      <c r="B4" s="174" t="s">
        <v>80</v>
      </c>
    </row>
    <row r="5" spans="1:2" ht="30.75" customHeight="1">
      <c r="A5" s="173">
        <v>2</v>
      </c>
      <c r="B5" s="174" t="s">
        <v>177</v>
      </c>
    </row>
    <row r="6" spans="1:2" ht="41.25" customHeight="1">
      <c r="A6" s="173">
        <v>3</v>
      </c>
      <c r="B6" s="174" t="s">
        <v>178</v>
      </c>
    </row>
    <row r="7" spans="1:2" ht="42.75" customHeight="1">
      <c r="A7" s="173">
        <v>4</v>
      </c>
      <c r="B7" s="174" t="s">
        <v>179</v>
      </c>
    </row>
    <row r="8" spans="1:2" ht="60.75" customHeight="1">
      <c r="A8" s="173">
        <v>5</v>
      </c>
      <c r="B8" s="174" t="s">
        <v>176</v>
      </c>
    </row>
    <row r="9" spans="1:2" ht="60.75" customHeight="1">
      <c r="A9" s="173">
        <v>6</v>
      </c>
      <c r="B9" s="174" t="s">
        <v>175</v>
      </c>
    </row>
    <row r="10" spans="1:2" ht="14.25">
      <c r="A10" s="39"/>
      <c r="B10" s="40"/>
    </row>
    <row r="11" spans="1:2" ht="30">
      <c r="A11" s="45" t="s">
        <v>48</v>
      </c>
      <c r="B11" s="153" t="s">
        <v>81</v>
      </c>
    </row>
    <row r="12" spans="1:2" ht="39.75" customHeight="1">
      <c r="A12" s="43">
        <v>1</v>
      </c>
      <c r="B12" s="44" t="s">
        <v>185</v>
      </c>
    </row>
    <row r="13" spans="1:2" ht="58.5" customHeight="1">
      <c r="A13" s="43">
        <v>2</v>
      </c>
      <c r="B13" s="44" t="s">
        <v>184</v>
      </c>
    </row>
    <row r="14" spans="1:2" ht="47.25" customHeight="1">
      <c r="A14" s="43">
        <v>3</v>
      </c>
      <c r="B14" s="44" t="s">
        <v>183</v>
      </c>
    </row>
    <row r="15" spans="1:9" ht="53.25" customHeight="1">
      <c r="A15" s="43">
        <v>4</v>
      </c>
      <c r="B15" s="44" t="s">
        <v>182</v>
      </c>
      <c r="I15" s="46"/>
    </row>
    <row r="16" spans="1:2" ht="57" customHeight="1">
      <c r="A16" s="43">
        <v>5</v>
      </c>
      <c r="B16" s="44" t="s">
        <v>181</v>
      </c>
    </row>
    <row r="17" spans="1:2" ht="51" customHeight="1">
      <c r="A17" s="43">
        <v>6</v>
      </c>
      <c r="B17" s="44" t="s">
        <v>180</v>
      </c>
    </row>
    <row r="18" spans="1:2" ht="14.25">
      <c r="A18" s="39"/>
      <c r="B18" s="40"/>
    </row>
    <row r="19" spans="1:2" ht="30">
      <c r="A19" s="45" t="s">
        <v>48</v>
      </c>
      <c r="B19" s="153" t="s">
        <v>82</v>
      </c>
    </row>
    <row r="20" spans="1:2" ht="36" customHeight="1">
      <c r="A20" s="43">
        <v>1</v>
      </c>
      <c r="B20" s="44" t="s">
        <v>191</v>
      </c>
    </row>
    <row r="21" spans="1:2" ht="58.5" customHeight="1">
      <c r="A21" s="43">
        <v>2</v>
      </c>
      <c r="B21" s="44" t="s">
        <v>190</v>
      </c>
    </row>
    <row r="22" spans="1:2" ht="47.25" customHeight="1">
      <c r="A22" s="43">
        <v>3</v>
      </c>
      <c r="B22" s="44" t="s">
        <v>189</v>
      </c>
    </row>
    <row r="23" spans="1:2" ht="48" customHeight="1">
      <c r="A23" s="43">
        <v>4</v>
      </c>
      <c r="B23" s="44" t="s">
        <v>188</v>
      </c>
    </row>
    <row r="24" spans="1:2" ht="58.5" customHeight="1">
      <c r="A24" s="43">
        <v>5</v>
      </c>
      <c r="B24" s="44" t="s">
        <v>187</v>
      </c>
    </row>
    <row r="25" spans="1:2" ht="57.75" customHeight="1">
      <c r="A25" s="43">
        <v>6</v>
      </c>
      <c r="B25" s="44" t="s">
        <v>186</v>
      </c>
    </row>
    <row r="26" ht="14.25"/>
    <row r="27" spans="1:2" ht="30">
      <c r="A27" s="45" t="s">
        <v>48</v>
      </c>
      <c r="B27" s="153" t="s">
        <v>83</v>
      </c>
    </row>
    <row r="28" spans="1:2" ht="30" customHeight="1">
      <c r="A28" s="43">
        <v>1</v>
      </c>
      <c r="B28" s="44" t="s">
        <v>84</v>
      </c>
    </row>
    <row r="29" spans="1:2" ht="63.75" customHeight="1">
      <c r="A29" s="43">
        <v>2</v>
      </c>
      <c r="B29" s="44" t="s">
        <v>195</v>
      </c>
    </row>
    <row r="30" spans="1:2" ht="49.5" customHeight="1">
      <c r="A30" s="43">
        <v>3</v>
      </c>
      <c r="B30" s="44" t="s">
        <v>194</v>
      </c>
    </row>
    <row r="31" spans="1:2" ht="56.25" customHeight="1">
      <c r="A31" s="43">
        <v>4</v>
      </c>
      <c r="B31" s="44" t="s">
        <v>193</v>
      </c>
    </row>
    <row r="32" spans="1:2" ht="60" customHeight="1">
      <c r="A32" s="43">
        <v>5</v>
      </c>
      <c r="B32" s="44" t="s">
        <v>192</v>
      </c>
    </row>
    <row r="33" spans="1:2" ht="74.25" customHeight="1">
      <c r="A33" s="43">
        <v>6</v>
      </c>
      <c r="B33" s="44" t="s">
        <v>196</v>
      </c>
    </row>
    <row r="34" ht="14.25"/>
    <row r="35" spans="1:2" ht="30">
      <c r="A35" s="45" t="s">
        <v>48</v>
      </c>
      <c r="B35" s="42" t="s">
        <v>85</v>
      </c>
    </row>
    <row r="36" spans="1:2" ht="25.5" customHeight="1">
      <c r="A36" s="43">
        <v>1</v>
      </c>
      <c r="B36" s="44" t="s">
        <v>199</v>
      </c>
    </row>
    <row r="37" spans="1:2" ht="39.75" customHeight="1">
      <c r="A37" s="43">
        <v>2</v>
      </c>
      <c r="B37" s="44" t="s">
        <v>201</v>
      </c>
    </row>
    <row r="38" spans="1:2" ht="39.75" customHeight="1">
      <c r="A38" s="43">
        <v>3</v>
      </c>
      <c r="B38" s="44" t="s">
        <v>200</v>
      </c>
    </row>
    <row r="39" spans="1:2" ht="57.75" customHeight="1">
      <c r="A39" s="43">
        <v>4</v>
      </c>
      <c r="B39" s="44" t="s">
        <v>202</v>
      </c>
    </row>
    <row r="40" spans="1:2" ht="75" customHeight="1">
      <c r="A40" s="43">
        <v>5</v>
      </c>
      <c r="B40" s="44" t="s">
        <v>198</v>
      </c>
    </row>
    <row r="41" spans="1:2" ht="60.75" customHeight="1">
      <c r="A41" s="43">
        <v>6</v>
      </c>
      <c r="B41" s="44" t="s">
        <v>197</v>
      </c>
    </row>
    <row r="42" ht="14.25"/>
    <row r="43" spans="1:2" ht="30">
      <c r="A43" s="45" t="s">
        <v>48</v>
      </c>
      <c r="B43" s="153" t="s">
        <v>86</v>
      </c>
    </row>
    <row r="44" spans="1:2" ht="24" customHeight="1">
      <c r="A44" s="43">
        <v>1</v>
      </c>
      <c r="B44" s="44" t="s">
        <v>206</v>
      </c>
    </row>
    <row r="45" spans="1:2" ht="34.5" customHeight="1">
      <c r="A45" s="43">
        <v>2</v>
      </c>
      <c r="B45" s="44" t="s">
        <v>205</v>
      </c>
    </row>
    <row r="46" spans="1:2" ht="43.5" customHeight="1">
      <c r="A46" s="43">
        <v>3</v>
      </c>
      <c r="B46" s="44" t="s">
        <v>207</v>
      </c>
    </row>
    <row r="47" spans="1:2" ht="36.75" customHeight="1">
      <c r="A47" s="43">
        <v>4</v>
      </c>
      <c r="B47" s="44" t="s">
        <v>208</v>
      </c>
    </row>
    <row r="48" spans="1:2" ht="56.25" customHeight="1">
      <c r="A48" s="43">
        <v>5</v>
      </c>
      <c r="B48" s="44" t="s">
        <v>204</v>
      </c>
    </row>
    <row r="49" spans="1:2" ht="54" customHeight="1">
      <c r="A49" s="43">
        <v>6</v>
      </c>
      <c r="B49" s="44" t="s">
        <v>203</v>
      </c>
    </row>
    <row r="50" ht="14.25"/>
    <row r="51" spans="1:2" ht="30">
      <c r="A51" s="45" t="s">
        <v>48</v>
      </c>
      <c r="B51" s="42" t="s">
        <v>87</v>
      </c>
    </row>
    <row r="52" spans="1:2" ht="42" customHeight="1">
      <c r="A52" s="43">
        <v>1</v>
      </c>
      <c r="B52" s="44" t="s">
        <v>214</v>
      </c>
    </row>
    <row r="53" spans="1:2" ht="60" customHeight="1">
      <c r="A53" s="43">
        <v>2</v>
      </c>
      <c r="B53" s="44" t="s">
        <v>213</v>
      </c>
    </row>
    <row r="54" spans="1:2" ht="76.5" customHeight="1">
      <c r="A54" s="43">
        <v>3</v>
      </c>
      <c r="B54" s="44" t="s">
        <v>212</v>
      </c>
    </row>
    <row r="55" spans="1:2" ht="79.5" customHeight="1">
      <c r="A55" s="43">
        <v>4</v>
      </c>
      <c r="B55" s="44" t="s">
        <v>211</v>
      </c>
    </row>
    <row r="56" spans="1:2" ht="58.5" customHeight="1">
      <c r="A56" s="43">
        <v>5</v>
      </c>
      <c r="B56" s="44" t="s">
        <v>210</v>
      </c>
    </row>
    <row r="57" spans="1:2" ht="102" customHeight="1">
      <c r="A57" s="43">
        <v>6</v>
      </c>
      <c r="B57" s="44" t="s">
        <v>209</v>
      </c>
    </row>
    <row r="58" ht="14.25"/>
    <row r="59" spans="1:2" ht="30">
      <c r="A59" s="45" t="s">
        <v>48</v>
      </c>
      <c r="B59" s="42" t="s">
        <v>88</v>
      </c>
    </row>
    <row r="60" spans="1:2" ht="29.25" customHeight="1">
      <c r="A60" s="43">
        <v>1</v>
      </c>
      <c r="B60" s="44" t="s">
        <v>220</v>
      </c>
    </row>
    <row r="61" spans="1:2" ht="63.75" customHeight="1">
      <c r="A61" s="43">
        <v>2</v>
      </c>
      <c r="B61" s="44" t="s">
        <v>219</v>
      </c>
    </row>
    <row r="62" spans="1:2" ht="61.5" customHeight="1">
      <c r="A62" s="43">
        <v>3</v>
      </c>
      <c r="B62" s="44" t="s">
        <v>218</v>
      </c>
    </row>
    <row r="63" spans="1:2" ht="62.25" customHeight="1">
      <c r="A63" s="43">
        <v>4</v>
      </c>
      <c r="B63" s="44" t="s">
        <v>217</v>
      </c>
    </row>
    <row r="64" spans="1:2" ht="49.5" customHeight="1">
      <c r="A64" s="43">
        <v>5</v>
      </c>
      <c r="B64" s="44" t="s">
        <v>216</v>
      </c>
    </row>
    <row r="65" spans="1:2" ht="76.5" customHeight="1">
      <c r="A65" s="43">
        <v>6</v>
      </c>
      <c r="B65" s="44" t="s">
        <v>215</v>
      </c>
    </row>
    <row r="66" ht="14.25"/>
    <row r="67" spans="1:2" ht="30">
      <c r="A67" s="45" t="s">
        <v>48</v>
      </c>
      <c r="B67" s="42" t="s">
        <v>231</v>
      </c>
    </row>
    <row r="68" spans="1:2" ht="60" customHeight="1">
      <c r="A68" s="43">
        <v>1</v>
      </c>
      <c r="B68" s="44" t="s">
        <v>221</v>
      </c>
    </row>
    <row r="69" spans="1:2" ht="60" customHeight="1">
      <c r="A69" s="43">
        <v>2</v>
      </c>
      <c r="B69" s="44" t="s">
        <v>222</v>
      </c>
    </row>
    <row r="70" spans="1:2" ht="60" customHeight="1">
      <c r="A70" s="43">
        <v>3</v>
      </c>
      <c r="B70" s="44" t="s">
        <v>223</v>
      </c>
    </row>
    <row r="71" spans="1:2" ht="54.75" customHeight="1">
      <c r="A71" s="43">
        <v>4</v>
      </c>
      <c r="B71" s="44" t="s">
        <v>224</v>
      </c>
    </row>
    <row r="72" spans="1:2" ht="45.75" customHeight="1">
      <c r="A72" s="43">
        <v>5</v>
      </c>
      <c r="B72" s="44" t="s">
        <v>225</v>
      </c>
    </row>
    <row r="73" spans="1:2" ht="90" customHeight="1">
      <c r="A73" s="43">
        <v>6</v>
      </c>
      <c r="B73" s="44" t="s">
        <v>226</v>
      </c>
    </row>
    <row r="74" ht="14.25"/>
    <row r="75" spans="1:2" ht="30">
      <c r="A75" s="45" t="s">
        <v>48</v>
      </c>
      <c r="B75" s="165" t="s">
        <v>90</v>
      </c>
    </row>
    <row r="76" spans="1:2" ht="62.25" customHeight="1">
      <c r="A76" s="43">
        <v>1</v>
      </c>
      <c r="B76" s="44" t="s">
        <v>230</v>
      </c>
    </row>
    <row r="77" spans="1:2" ht="74.25" customHeight="1">
      <c r="A77" s="43">
        <v>2</v>
      </c>
      <c r="B77" s="44" t="s">
        <v>91</v>
      </c>
    </row>
    <row r="78" spans="1:2" ht="81.75" customHeight="1">
      <c r="A78" s="43">
        <v>3</v>
      </c>
      <c r="B78" s="44" t="s">
        <v>92</v>
      </c>
    </row>
    <row r="79" spans="1:2" ht="99" customHeight="1">
      <c r="A79" s="43">
        <v>4</v>
      </c>
      <c r="B79" s="44" t="s">
        <v>93</v>
      </c>
    </row>
    <row r="80" spans="1:2" ht="125.25" customHeight="1">
      <c r="A80" s="43">
        <v>5</v>
      </c>
      <c r="B80" s="44" t="s">
        <v>94</v>
      </c>
    </row>
    <row r="81" spans="1:2" ht="104.25" customHeight="1">
      <c r="A81" s="43">
        <v>6</v>
      </c>
      <c r="B81" s="44" t="s">
        <v>229</v>
      </c>
    </row>
    <row r="82" spans="1:2" ht="14.25">
      <c r="A82" s="168"/>
      <c r="B82" s="166"/>
    </row>
    <row r="83" ht="18">
      <c r="A83" s="167" t="s">
        <v>96</v>
      </c>
    </row>
    <row r="84" spans="1:2" ht="30">
      <c r="A84" s="45" t="s">
        <v>48</v>
      </c>
      <c r="B84" s="42" t="s">
        <v>97</v>
      </c>
    </row>
    <row r="85" spans="1:2" ht="14.25">
      <c r="A85" s="43">
        <v>1</v>
      </c>
      <c r="B85" s="44" t="s">
        <v>98</v>
      </c>
    </row>
    <row r="86" spans="1:2" ht="14.25">
      <c r="A86" s="43">
        <v>2</v>
      </c>
      <c r="B86" s="44" t="s">
        <v>99</v>
      </c>
    </row>
    <row r="87" spans="1:2" ht="14.25">
      <c r="A87" s="43">
        <v>3</v>
      </c>
      <c r="B87" s="44" t="s">
        <v>100</v>
      </c>
    </row>
    <row r="88" spans="1:2" ht="14.25">
      <c r="A88" s="43">
        <v>4</v>
      </c>
      <c r="B88" s="44" t="s">
        <v>101</v>
      </c>
    </row>
    <row r="89" spans="1:2" ht="14.25">
      <c r="A89" s="43">
        <v>5</v>
      </c>
      <c r="B89" s="44" t="s">
        <v>102</v>
      </c>
    </row>
    <row r="90" spans="1:2" ht="14.25">
      <c r="A90" s="43">
        <v>6</v>
      </c>
      <c r="B90" s="44" t="s">
        <v>103</v>
      </c>
    </row>
    <row r="91" ht="14.25"/>
    <row r="92" spans="1:2" ht="30">
      <c r="A92" s="45" t="s">
        <v>48</v>
      </c>
      <c r="B92" s="42" t="s">
        <v>104</v>
      </c>
    </row>
    <row r="93" spans="1:2" ht="14.25">
      <c r="A93" s="43">
        <v>1</v>
      </c>
      <c r="B93" s="44" t="s">
        <v>105</v>
      </c>
    </row>
    <row r="94" spans="1:2" ht="14.25">
      <c r="A94" s="43">
        <v>2</v>
      </c>
      <c r="B94" s="44" t="s">
        <v>106</v>
      </c>
    </row>
    <row r="95" spans="1:2" ht="14.25">
      <c r="A95" s="43">
        <v>3</v>
      </c>
      <c r="B95" s="44" t="s">
        <v>107</v>
      </c>
    </row>
    <row r="96" spans="1:2" ht="14.25">
      <c r="A96" s="43">
        <v>4</v>
      </c>
      <c r="B96" s="44" t="s">
        <v>108</v>
      </c>
    </row>
    <row r="97" spans="1:2" ht="14.25">
      <c r="A97" s="43">
        <v>5</v>
      </c>
      <c r="B97" s="44" t="s">
        <v>109</v>
      </c>
    </row>
    <row r="98" spans="1:2" ht="14.25">
      <c r="A98" s="43">
        <v>6</v>
      </c>
      <c r="B98" s="44" t="s">
        <v>110</v>
      </c>
    </row>
    <row r="99" ht="14.25">
      <c r="B99" s="47"/>
    </row>
    <row r="100" spans="1:2" ht="30">
      <c r="A100" s="45" t="s">
        <v>48</v>
      </c>
      <c r="B100" s="48" t="s">
        <v>111</v>
      </c>
    </row>
    <row r="101" spans="1:2" ht="14.25">
      <c r="A101" s="43">
        <v>1</v>
      </c>
      <c r="B101" s="49" t="s">
        <v>112</v>
      </c>
    </row>
    <row r="102" spans="1:2" ht="14.25">
      <c r="A102" s="43">
        <v>2</v>
      </c>
      <c r="B102" s="49" t="s">
        <v>113</v>
      </c>
    </row>
    <row r="103" spans="1:2" ht="14.25">
      <c r="A103" s="43">
        <v>3</v>
      </c>
      <c r="B103" s="49" t="s">
        <v>114</v>
      </c>
    </row>
    <row r="104" spans="1:2" ht="14.25">
      <c r="A104" s="43">
        <v>4</v>
      </c>
      <c r="B104" s="49" t="s">
        <v>115</v>
      </c>
    </row>
    <row r="105" spans="1:2" ht="14.25">
      <c r="A105" s="43">
        <v>5</v>
      </c>
      <c r="B105" s="49" t="s">
        <v>116</v>
      </c>
    </row>
    <row r="106" spans="1:2" ht="14.25">
      <c r="A106" s="43">
        <v>6</v>
      </c>
      <c r="B106" s="49" t="s">
        <v>117</v>
      </c>
    </row>
    <row r="107" ht="14.25">
      <c r="B107" s="47"/>
    </row>
    <row r="108" spans="1:2" ht="30">
      <c r="A108" s="45" t="s">
        <v>48</v>
      </c>
      <c r="B108" s="48" t="s">
        <v>118</v>
      </c>
    </row>
    <row r="109" spans="1:2" ht="14.25">
      <c r="A109" s="43">
        <v>1</v>
      </c>
      <c r="B109" s="49" t="s">
        <v>119</v>
      </c>
    </row>
    <row r="110" spans="1:2" ht="14.25">
      <c r="A110" s="43">
        <v>2</v>
      </c>
      <c r="B110" s="49" t="s">
        <v>120</v>
      </c>
    </row>
    <row r="111" spans="1:2" ht="14.25">
      <c r="A111" s="43">
        <v>3</v>
      </c>
      <c r="B111" s="49" t="s">
        <v>121</v>
      </c>
    </row>
    <row r="112" spans="1:2" ht="14.25">
      <c r="A112" s="43">
        <v>4</v>
      </c>
      <c r="B112" s="49" t="s">
        <v>122</v>
      </c>
    </row>
    <row r="113" spans="1:2" ht="14.25">
      <c r="A113" s="43">
        <v>5</v>
      </c>
      <c r="B113" s="49" t="s">
        <v>123</v>
      </c>
    </row>
    <row r="114" spans="1:2" ht="14.25">
      <c r="A114" s="43">
        <v>6</v>
      </c>
      <c r="B114" s="49" t="s">
        <v>124</v>
      </c>
    </row>
    <row r="115" ht="14.25">
      <c r="B115" s="47"/>
    </row>
    <row r="116" spans="1:2" ht="30">
      <c r="A116" s="45" t="s">
        <v>48</v>
      </c>
      <c r="B116" s="48" t="s">
        <v>125</v>
      </c>
    </row>
    <row r="117" spans="1:2" ht="14.25">
      <c r="A117" s="43">
        <v>1</v>
      </c>
      <c r="B117" s="49" t="s">
        <v>126</v>
      </c>
    </row>
    <row r="118" spans="1:2" ht="14.25">
      <c r="A118" s="43">
        <v>2</v>
      </c>
      <c r="B118" s="49" t="s">
        <v>127</v>
      </c>
    </row>
    <row r="119" spans="1:2" ht="14.25">
      <c r="A119" s="43">
        <v>3</v>
      </c>
      <c r="B119" s="49" t="s">
        <v>128</v>
      </c>
    </row>
    <row r="120" spans="1:2" ht="14.25">
      <c r="A120" s="43">
        <v>4</v>
      </c>
      <c r="B120" s="49" t="s">
        <v>129</v>
      </c>
    </row>
    <row r="121" spans="1:2" ht="14.25">
      <c r="A121" s="43">
        <v>5</v>
      </c>
      <c r="B121" s="49" t="s">
        <v>130</v>
      </c>
    </row>
    <row r="122" spans="1:2" ht="14.25">
      <c r="A122" s="43">
        <v>6</v>
      </c>
      <c r="B122" s="49" t="s">
        <v>131</v>
      </c>
    </row>
    <row r="123" ht="14.25">
      <c r="B123" s="47"/>
    </row>
    <row r="124" spans="1:2" ht="30">
      <c r="A124" s="45" t="s">
        <v>48</v>
      </c>
      <c r="B124" s="48" t="s">
        <v>132</v>
      </c>
    </row>
    <row r="125" spans="1:2" ht="14.25">
      <c r="A125" s="43">
        <v>1</v>
      </c>
      <c r="B125" s="49" t="s">
        <v>133</v>
      </c>
    </row>
    <row r="126" spans="1:2" ht="14.25">
      <c r="A126" s="43">
        <v>2</v>
      </c>
      <c r="B126" s="49" t="s">
        <v>134</v>
      </c>
    </row>
    <row r="127" spans="1:2" ht="14.25">
      <c r="A127" s="43">
        <v>3</v>
      </c>
      <c r="B127" s="49" t="s">
        <v>135</v>
      </c>
    </row>
    <row r="128" spans="1:2" ht="14.25">
      <c r="A128" s="43">
        <v>4</v>
      </c>
      <c r="B128" s="49" t="s">
        <v>136</v>
      </c>
    </row>
    <row r="129" spans="1:2" ht="14.25">
      <c r="A129" s="43">
        <v>5</v>
      </c>
      <c r="B129" s="49" t="s">
        <v>137</v>
      </c>
    </row>
    <row r="130" spans="1:2" ht="14.25">
      <c r="A130" s="43">
        <v>6</v>
      </c>
      <c r="B130" s="49" t="s">
        <v>138</v>
      </c>
    </row>
    <row r="131" ht="14.25">
      <c r="B131" s="47"/>
    </row>
    <row r="132" spans="1:2" ht="30">
      <c r="A132" s="45" t="s">
        <v>48</v>
      </c>
      <c r="B132" s="48" t="s">
        <v>139</v>
      </c>
    </row>
    <row r="133" spans="1:2" ht="14.25">
      <c r="A133" s="43">
        <v>1</v>
      </c>
      <c r="B133" s="49" t="s">
        <v>140</v>
      </c>
    </row>
    <row r="134" spans="1:2" ht="14.25">
      <c r="A134" s="43">
        <v>2</v>
      </c>
      <c r="B134" s="49" t="s">
        <v>141</v>
      </c>
    </row>
    <row r="135" spans="1:2" ht="14.25">
      <c r="A135" s="43">
        <v>3</v>
      </c>
      <c r="B135" s="49" t="s">
        <v>142</v>
      </c>
    </row>
    <row r="136" spans="1:2" ht="14.25">
      <c r="A136" s="43">
        <v>4</v>
      </c>
      <c r="B136" s="49" t="s">
        <v>143</v>
      </c>
    </row>
    <row r="137" spans="1:2" ht="14.25">
      <c r="A137" s="43">
        <v>5</v>
      </c>
      <c r="B137" s="49" t="s">
        <v>144</v>
      </c>
    </row>
    <row r="138" spans="1:2" ht="14.25">
      <c r="A138" s="43">
        <v>6</v>
      </c>
      <c r="B138" s="49" t="s">
        <v>145</v>
      </c>
    </row>
    <row r="139" ht="14.25">
      <c r="B139" s="47"/>
    </row>
    <row r="140" spans="1:2" ht="30">
      <c r="A140" s="45" t="s">
        <v>48</v>
      </c>
      <c r="B140" s="48" t="s">
        <v>146</v>
      </c>
    </row>
    <row r="141" spans="1:2" ht="14.25">
      <c r="A141" s="43">
        <v>1</v>
      </c>
      <c r="B141" s="49" t="s">
        <v>147</v>
      </c>
    </row>
    <row r="142" spans="1:2" ht="14.25">
      <c r="A142" s="43">
        <v>2</v>
      </c>
      <c r="B142" s="49" t="s">
        <v>148</v>
      </c>
    </row>
    <row r="143" spans="1:2" ht="14.25">
      <c r="A143" s="43">
        <v>3</v>
      </c>
      <c r="B143" s="49" t="s">
        <v>149</v>
      </c>
    </row>
    <row r="144" spans="1:2" ht="14.25">
      <c r="A144" s="43">
        <v>4</v>
      </c>
      <c r="B144" s="36" t="s">
        <v>151</v>
      </c>
    </row>
    <row r="145" spans="1:2" ht="14.25">
      <c r="A145" s="43">
        <v>5</v>
      </c>
      <c r="B145" s="49" t="s">
        <v>150</v>
      </c>
    </row>
    <row r="146" spans="1:2" ht="14.25">
      <c r="A146" s="43">
        <v>6</v>
      </c>
      <c r="B146" s="49" t="s">
        <v>152</v>
      </c>
    </row>
    <row r="147" ht="14.25">
      <c r="B147" s="47"/>
    </row>
    <row r="148" spans="1:2" ht="30">
      <c r="A148" s="45" t="s">
        <v>48</v>
      </c>
      <c r="B148" s="48" t="s">
        <v>153</v>
      </c>
    </row>
    <row r="149" spans="1:2" ht="14.25">
      <c r="A149" s="43">
        <v>1</v>
      </c>
      <c r="B149" s="49" t="s">
        <v>154</v>
      </c>
    </row>
    <row r="150" spans="1:2" ht="14.25">
      <c r="A150" s="43">
        <v>2</v>
      </c>
      <c r="B150" s="49" t="s">
        <v>155</v>
      </c>
    </row>
    <row r="151" spans="1:2" ht="14.25">
      <c r="A151" s="43">
        <v>3</v>
      </c>
      <c r="B151" s="49" t="s">
        <v>156</v>
      </c>
    </row>
    <row r="152" spans="1:2" ht="14.25">
      <c r="A152" s="43">
        <v>4</v>
      </c>
      <c r="B152" s="49" t="s">
        <v>157</v>
      </c>
    </row>
    <row r="153" spans="1:2" ht="14.25">
      <c r="A153" s="43">
        <v>5</v>
      </c>
      <c r="B153" s="49" t="s">
        <v>158</v>
      </c>
    </row>
    <row r="154" spans="1:2" ht="14.25">
      <c r="A154" s="43">
        <v>6</v>
      </c>
      <c r="B154" s="49" t="s">
        <v>159</v>
      </c>
    </row>
    <row r="155" ht="14.25">
      <c r="B155" s="47"/>
    </row>
    <row r="156" spans="1:2" ht="30">
      <c r="A156" s="45" t="s">
        <v>48</v>
      </c>
      <c r="B156" s="48" t="s">
        <v>160</v>
      </c>
    </row>
    <row r="157" spans="1:2" ht="14.25">
      <c r="A157" s="43">
        <v>1</v>
      </c>
      <c r="B157" s="170" t="s">
        <v>161</v>
      </c>
    </row>
    <row r="158" spans="1:2" ht="14.25">
      <c r="A158" s="43">
        <v>2</v>
      </c>
      <c r="B158" s="170" t="s">
        <v>162</v>
      </c>
    </row>
    <row r="159" spans="1:2" ht="14.25">
      <c r="A159" s="43">
        <v>3</v>
      </c>
      <c r="B159" s="170" t="s">
        <v>163</v>
      </c>
    </row>
    <row r="160" spans="1:2" ht="14.25">
      <c r="A160" s="43">
        <v>4</v>
      </c>
      <c r="B160" s="170" t="s">
        <v>166</v>
      </c>
    </row>
    <row r="161" spans="1:2" ht="14.25">
      <c r="A161" s="43">
        <v>5</v>
      </c>
      <c r="B161" s="171" t="s">
        <v>165</v>
      </c>
    </row>
    <row r="162" spans="1:2" ht="14.25">
      <c r="A162" s="43">
        <v>6</v>
      </c>
      <c r="B162" s="170" t="s">
        <v>164</v>
      </c>
    </row>
    <row r="163" ht="14.25">
      <c r="B163" s="47"/>
    </row>
    <row r="164" spans="1:2" ht="30">
      <c r="A164" s="45" t="s">
        <v>167</v>
      </c>
      <c r="B164" s="165" t="s">
        <v>168</v>
      </c>
    </row>
    <row r="165" spans="1:2" ht="15.75">
      <c r="A165" s="43">
        <v>1</v>
      </c>
      <c r="B165" s="172" t="s">
        <v>169</v>
      </c>
    </row>
    <row r="166" spans="1:2" ht="15.75">
      <c r="A166" s="43">
        <v>2</v>
      </c>
      <c r="B166" s="172" t="s">
        <v>170</v>
      </c>
    </row>
    <row r="167" spans="1:2" ht="15.75">
      <c r="A167" s="43">
        <v>3</v>
      </c>
      <c r="B167" s="172" t="s">
        <v>174</v>
      </c>
    </row>
    <row r="168" spans="1:2" ht="15.75">
      <c r="A168" s="43">
        <v>4</v>
      </c>
      <c r="B168" s="172" t="s">
        <v>171</v>
      </c>
    </row>
    <row r="169" spans="1:2" ht="15.75">
      <c r="A169" s="43">
        <v>5</v>
      </c>
      <c r="B169" s="172" t="s">
        <v>172</v>
      </c>
    </row>
    <row r="170" spans="1:2" ht="31.5">
      <c r="A170" s="43">
        <v>6</v>
      </c>
      <c r="B170" s="172" t="s">
        <v>173</v>
      </c>
    </row>
    <row r="171" ht="13.5" customHeight="1">
      <c r="B171" s="47"/>
    </row>
    <row r="172" spans="1:2" ht="13.5" customHeight="1" hidden="1">
      <c r="A172" s="50" t="s">
        <v>48</v>
      </c>
      <c r="B172" s="48"/>
    </row>
    <row r="173" spans="1:2" ht="13.5" customHeight="1" hidden="1">
      <c r="A173" s="43">
        <v>1</v>
      </c>
      <c r="B173" s="49"/>
    </row>
    <row r="174" spans="1:2" ht="13.5" customHeight="1" hidden="1">
      <c r="A174" s="43">
        <v>2</v>
      </c>
      <c r="B174" s="49"/>
    </row>
    <row r="175" spans="1:2" ht="13.5" customHeight="1" hidden="1">
      <c r="A175" s="43">
        <v>3</v>
      </c>
      <c r="B175" s="49"/>
    </row>
    <row r="176" spans="1:2" ht="13.5" customHeight="1" hidden="1">
      <c r="A176" s="43">
        <v>4</v>
      </c>
      <c r="B176" s="49"/>
    </row>
    <row r="177" spans="1:2" ht="13.5" customHeight="1" hidden="1">
      <c r="A177" s="43">
        <v>5</v>
      </c>
      <c r="B177" s="49"/>
    </row>
    <row r="178" spans="1:2" ht="13.5" customHeight="1" hidden="1">
      <c r="A178" s="43">
        <v>6</v>
      </c>
      <c r="B178" s="49"/>
    </row>
    <row r="179" ht="13.5" customHeight="1" hidden="1">
      <c r="B179" s="47"/>
    </row>
    <row r="180" spans="1:2" ht="13.5" customHeight="1" hidden="1">
      <c r="A180" s="50" t="s">
        <v>48</v>
      </c>
      <c r="B180" s="48"/>
    </row>
    <row r="181" spans="1:2" ht="13.5" customHeight="1" hidden="1">
      <c r="A181" s="43">
        <v>1</v>
      </c>
      <c r="B181" s="49"/>
    </row>
    <row r="182" spans="1:2" ht="13.5" customHeight="1" hidden="1">
      <c r="A182" s="43">
        <v>2</v>
      </c>
      <c r="B182" s="49"/>
    </row>
    <row r="183" spans="1:2" ht="13.5" customHeight="1" hidden="1">
      <c r="A183" s="43">
        <v>3</v>
      </c>
      <c r="B183" s="49"/>
    </row>
    <row r="184" spans="1:2" ht="13.5" customHeight="1" hidden="1">
      <c r="A184" s="43">
        <v>4</v>
      </c>
      <c r="B184" s="49"/>
    </row>
    <row r="185" spans="1:2" ht="13.5" customHeight="1" hidden="1">
      <c r="A185" s="43">
        <v>5</v>
      </c>
      <c r="B185" s="49"/>
    </row>
    <row r="186" spans="1:2" ht="13.5" customHeight="1" hidden="1">
      <c r="A186" s="43">
        <v>6</v>
      </c>
      <c r="B186" s="49"/>
    </row>
    <row r="187" ht="13.5" customHeight="1" hidden="1">
      <c r="B187" s="47"/>
    </row>
    <row r="188" spans="1:2" ht="13.5" customHeight="1" hidden="1">
      <c r="A188" s="50" t="s">
        <v>48</v>
      </c>
      <c r="B188" s="48"/>
    </row>
    <row r="189" spans="1:2" ht="13.5" customHeight="1" hidden="1">
      <c r="A189" s="43">
        <v>1</v>
      </c>
      <c r="B189" s="49"/>
    </row>
    <row r="190" spans="1:2" ht="13.5" customHeight="1" hidden="1">
      <c r="A190" s="43">
        <v>2</v>
      </c>
      <c r="B190" s="49"/>
    </row>
    <row r="191" spans="1:2" ht="13.5" customHeight="1" hidden="1">
      <c r="A191" s="43">
        <v>3</v>
      </c>
      <c r="B191" s="49"/>
    </row>
    <row r="192" spans="1:2" ht="13.5" customHeight="1" hidden="1">
      <c r="A192" s="43">
        <v>4</v>
      </c>
      <c r="B192" s="49"/>
    </row>
    <row r="193" spans="1:2" ht="14.25" hidden="1">
      <c r="A193" s="43">
        <v>5</v>
      </c>
      <c r="B193" s="49"/>
    </row>
    <row r="194" spans="1:2" ht="14.25" hidden="1">
      <c r="A194" s="43">
        <v>6</v>
      </c>
      <c r="B194" s="49"/>
    </row>
    <row r="195" ht="14.25" hidden="1"/>
    <row r="196" spans="1:2" ht="15" hidden="1">
      <c r="A196" s="50" t="s">
        <v>48</v>
      </c>
      <c r="B196" s="48"/>
    </row>
    <row r="197" spans="1:2" ht="14.25" hidden="1">
      <c r="A197" s="43">
        <v>1</v>
      </c>
      <c r="B197" s="49"/>
    </row>
    <row r="198" spans="1:2" ht="14.25" hidden="1">
      <c r="A198" s="43">
        <v>2</v>
      </c>
      <c r="B198" s="49"/>
    </row>
    <row r="199" spans="1:2" ht="14.25" hidden="1">
      <c r="A199" s="43">
        <v>3</v>
      </c>
      <c r="B199" s="49"/>
    </row>
    <row r="200" spans="1:2" ht="14.25" hidden="1">
      <c r="A200" s="43">
        <v>4</v>
      </c>
      <c r="B200" s="49"/>
    </row>
    <row r="201" spans="1:2" ht="14.25" hidden="1">
      <c r="A201" s="43">
        <v>5</v>
      </c>
      <c r="B201" s="49"/>
    </row>
    <row r="202" spans="1:2" ht="14.25" hidden="1">
      <c r="A202" s="43">
        <v>6</v>
      </c>
      <c r="B202" s="49"/>
    </row>
    <row r="203" ht="14.25" hidden="1"/>
    <row r="204" spans="1:2" ht="30" hidden="1">
      <c r="A204" s="45" t="s">
        <v>48</v>
      </c>
      <c r="B204" s="51" t="s">
        <v>53</v>
      </c>
    </row>
    <row r="205" spans="1:2" ht="14.25" hidden="1">
      <c r="A205" s="43">
        <v>1</v>
      </c>
      <c r="B205" s="44"/>
    </row>
    <row r="206" spans="1:2" ht="14.25" hidden="1">
      <c r="A206" s="43">
        <v>2</v>
      </c>
      <c r="B206" s="44"/>
    </row>
    <row r="207" spans="1:2" ht="14.25" hidden="1">
      <c r="A207" s="43">
        <v>3</v>
      </c>
      <c r="B207" s="44"/>
    </row>
    <row r="208" spans="1:2" ht="14.25" hidden="1">
      <c r="A208" s="43">
        <v>4</v>
      </c>
      <c r="B208" s="44"/>
    </row>
    <row r="209" spans="1:2" ht="14.25" hidden="1">
      <c r="A209" s="43">
        <v>5</v>
      </c>
      <c r="B209" s="44"/>
    </row>
    <row r="210" spans="1:2" ht="14.25" hidden="1">
      <c r="A210" s="43">
        <v>6</v>
      </c>
      <c r="B210" s="44"/>
    </row>
    <row r="211" ht="14.25" hidden="1"/>
    <row r="212" ht="14.25" hidden="1"/>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sheetData>
  <sheetProtection password="EFFB" sheet="1"/>
  <printOptions horizontalCentered="1"/>
  <pageMargins left="0.25" right="0.25" top="0.75" bottom="0.75" header="0.3" footer="0.3"/>
  <pageSetup fitToHeight="0" fitToWidth="1"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showGridLines="0" zoomScale="90" zoomScaleNormal="90" zoomScaleSheetLayoutView="100" zoomScalePageLayoutView="0" workbookViewId="0" topLeftCell="A1">
      <selection activeCell="Q111" sqref="Q111"/>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49" t="str">
        <f>'REKOD PRESTASI MURID'!A7</f>
        <v>PENDIDIKAN JASMANI</v>
      </c>
      <c r="B1" s="249"/>
      <c r="C1" s="249"/>
      <c r="D1" s="249"/>
      <c r="E1" s="249"/>
      <c r="F1" s="249"/>
      <c r="G1" s="249"/>
      <c r="H1" s="249"/>
      <c r="I1" s="249"/>
      <c r="J1" s="249"/>
      <c r="K1" s="249"/>
      <c r="L1" s="249"/>
      <c r="M1" s="249"/>
      <c r="N1" s="249"/>
      <c r="O1" s="249"/>
      <c r="P1" s="249"/>
      <c r="Q1" s="249"/>
    </row>
    <row r="2" spans="1:17" ht="15.75" customHeight="1">
      <c r="A2" s="249"/>
      <c r="B2" s="249"/>
      <c r="C2" s="249"/>
      <c r="D2" s="249"/>
      <c r="E2" s="249"/>
      <c r="F2" s="249"/>
      <c r="G2" s="249"/>
      <c r="H2" s="249"/>
      <c r="I2" s="249"/>
      <c r="J2" s="249"/>
      <c r="K2" s="249"/>
      <c r="L2" s="249"/>
      <c r="M2" s="249"/>
      <c r="N2" s="249"/>
      <c r="O2" s="249"/>
      <c r="P2" s="249"/>
      <c r="Q2" s="249"/>
    </row>
    <row r="3" spans="1:17" ht="15.75" customHeight="1">
      <c r="A3" s="249"/>
      <c r="B3" s="249"/>
      <c r="C3" s="249"/>
      <c r="D3" s="249"/>
      <c r="E3" s="249"/>
      <c r="F3" s="249"/>
      <c r="G3" s="249"/>
      <c r="H3" s="249"/>
      <c r="I3" s="249"/>
      <c r="J3" s="249"/>
      <c r="K3" s="249"/>
      <c r="L3" s="249"/>
      <c r="M3" s="249"/>
      <c r="N3" s="249"/>
      <c r="O3" s="249"/>
      <c r="P3" s="249"/>
      <c r="Q3" s="249"/>
    </row>
    <row r="4" spans="1:17" ht="15.75" customHeight="1">
      <c r="A4" s="249"/>
      <c r="B4" s="249"/>
      <c r="C4" s="249"/>
      <c r="D4" s="249"/>
      <c r="E4" s="249"/>
      <c r="F4" s="249"/>
      <c r="G4" s="249"/>
      <c r="H4" s="249"/>
      <c r="I4" s="249"/>
      <c r="J4" s="249"/>
      <c r="K4" s="249"/>
      <c r="L4" s="249"/>
      <c r="M4" s="249"/>
      <c r="N4" s="249"/>
      <c r="O4" s="249"/>
      <c r="P4" s="249"/>
      <c r="Q4" s="249"/>
    </row>
    <row r="5" spans="1:17" ht="15.75" customHeight="1">
      <c r="A5" s="2"/>
      <c r="B5" s="2"/>
      <c r="C5" s="2"/>
      <c r="D5" s="2"/>
      <c r="E5" s="2"/>
      <c r="F5" s="2"/>
      <c r="G5" s="2"/>
      <c r="H5" s="3"/>
      <c r="I5" s="3"/>
      <c r="J5" s="2"/>
      <c r="K5" s="2"/>
      <c r="L5" s="2"/>
      <c r="M5" s="2"/>
      <c r="N5" s="2"/>
      <c r="O5" s="21"/>
      <c r="P5" s="21"/>
      <c r="Q5" s="21"/>
    </row>
    <row r="6" spans="1:17" ht="18.75">
      <c r="A6" s="4"/>
      <c r="B6" s="5" t="str">
        <f>'REKOD PRESTASI MURID'!E11</f>
        <v>GIMNASTIK 
ASAS
 </v>
      </c>
      <c r="C6" s="6"/>
      <c r="D6" s="6"/>
      <c r="E6" s="6"/>
      <c r="F6" s="6"/>
      <c r="G6" s="6"/>
      <c r="H6" s="7"/>
      <c r="I6" s="4"/>
      <c r="J6" s="5" t="str">
        <f>'REKOD PRESTASI MURID'!F11</f>
        <v>PERGERAKAN BERIRAMA 
</v>
      </c>
      <c r="K6" s="6"/>
      <c r="L6" s="6"/>
      <c r="M6" s="6"/>
      <c r="N6" s="6"/>
      <c r="O6" s="6"/>
      <c r="P6" s="7"/>
      <c r="Q6" s="6"/>
    </row>
    <row r="7" spans="1:17" ht="16.5">
      <c r="A7" s="8"/>
      <c r="B7" s="9" t="s">
        <v>48</v>
      </c>
      <c r="C7" s="10" t="s">
        <v>54</v>
      </c>
      <c r="D7" s="10" t="s">
        <v>55</v>
      </c>
      <c r="E7" s="10" t="s">
        <v>56</v>
      </c>
      <c r="F7" s="10" t="s">
        <v>57</v>
      </c>
      <c r="G7" s="10" t="s">
        <v>58</v>
      </c>
      <c r="H7" s="10" t="s">
        <v>59</v>
      </c>
      <c r="I7" s="8"/>
      <c r="J7" s="9" t="s">
        <v>48</v>
      </c>
      <c r="K7" s="10" t="s">
        <v>54</v>
      </c>
      <c r="L7" s="10" t="s">
        <v>55</v>
      </c>
      <c r="M7" s="10" t="s">
        <v>56</v>
      </c>
      <c r="N7" s="10" t="s">
        <v>57</v>
      </c>
      <c r="O7" s="10" t="s">
        <v>58</v>
      </c>
      <c r="P7" s="10" t="s">
        <v>59</v>
      </c>
      <c r="Q7" s="8"/>
    </row>
    <row r="8" spans="1:17" ht="16.5">
      <c r="A8" s="8"/>
      <c r="B8" s="11" t="s">
        <v>60</v>
      </c>
      <c r="C8" s="11">
        <f>COUNTIF('REKOD PRESTASI MURID'!$E$13:$E$66,1)</f>
        <v>5</v>
      </c>
      <c r="D8" s="11">
        <f>COUNTIF('REKOD PRESTASI MURID'!$E$13:$E$66,2)</f>
        <v>0</v>
      </c>
      <c r="E8" s="11">
        <f>COUNTIF('REKOD PRESTASI MURID'!$E$13:$E$66,3)</f>
        <v>0</v>
      </c>
      <c r="F8" s="11">
        <f>COUNTIF('REKOD PRESTASI MURID'!$E$13:$E$66,4)</f>
        <v>0</v>
      </c>
      <c r="G8" s="11">
        <f>COUNTIF('REKOD PRESTASI MURID'!$E$13:$E$66,5)</f>
        <v>0</v>
      </c>
      <c r="H8" s="11">
        <f>COUNTIF('REKOD PRESTASI MURID'!$E$13:$E$66,6)</f>
        <v>0</v>
      </c>
      <c r="I8" s="8"/>
      <c r="J8" s="11" t="s">
        <v>60</v>
      </c>
      <c r="K8" s="11">
        <f>COUNTIF('REKOD PRESTASI MURID'!$F$13:$F$66,1)</f>
        <v>0</v>
      </c>
      <c r="L8" s="11">
        <f>COUNTIF('REKOD PRESTASI MURID'!$F$13:$F$66,2)</f>
        <v>5</v>
      </c>
      <c r="M8" s="11">
        <f>COUNTIF('REKOD PRESTASI MURID'!$F$13:$F$66,3)</f>
        <v>0</v>
      </c>
      <c r="N8" s="11">
        <f>COUNTIF('REKOD PRESTASI MURID'!$F$13:$F$66,4)</f>
        <v>0</v>
      </c>
      <c r="O8" s="11">
        <f>COUNTIF('REKOD PRESTASI MURID'!$F$13:$F$66,5)</f>
        <v>0</v>
      </c>
      <c r="P8" s="11">
        <f>COUNTIF('REKOD PRESTASI MURID'!$F$13:$F$66,6)</f>
        <v>0</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61</v>
      </c>
      <c r="G21" s="16">
        <f>SUM(C8:H8)</f>
        <v>5</v>
      </c>
      <c r="H21" s="15" t="s">
        <v>62</v>
      </c>
      <c r="I21" s="8"/>
      <c r="J21" s="8"/>
      <c r="K21" s="8"/>
      <c r="L21" s="8"/>
      <c r="M21" s="8"/>
      <c r="N21" s="15" t="s">
        <v>61</v>
      </c>
      <c r="O21" s="16">
        <f>SUM(K8:P8)</f>
        <v>5</v>
      </c>
      <c r="P21" s="15" t="s">
        <v>62</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MURID'!G12</f>
        <v>BOLA 
SEPAK</v>
      </c>
      <c r="C24" s="18"/>
      <c r="D24" s="18"/>
      <c r="E24" s="18"/>
      <c r="F24" s="18"/>
      <c r="G24" s="18"/>
      <c r="H24" s="7"/>
      <c r="I24" s="4"/>
      <c r="J24" s="5" t="str">
        <f>'REKOD PRESTASI MURID'!H12</f>
        <v>BOLA 
JARING</v>
      </c>
      <c r="K24" s="18"/>
      <c r="L24" s="18"/>
      <c r="M24" s="18"/>
      <c r="N24" s="18"/>
      <c r="O24" s="18"/>
      <c r="P24" s="7"/>
      <c r="Q24" s="6"/>
    </row>
    <row r="25" spans="1:17" ht="16.5">
      <c r="A25" s="8"/>
      <c r="B25" s="9" t="s">
        <v>48</v>
      </c>
      <c r="C25" s="10" t="s">
        <v>54</v>
      </c>
      <c r="D25" s="10" t="s">
        <v>55</v>
      </c>
      <c r="E25" s="10" t="s">
        <v>56</v>
      </c>
      <c r="F25" s="10" t="s">
        <v>57</v>
      </c>
      <c r="G25" s="10" t="s">
        <v>58</v>
      </c>
      <c r="H25" s="10" t="s">
        <v>59</v>
      </c>
      <c r="I25" s="8"/>
      <c r="J25" s="9" t="s">
        <v>48</v>
      </c>
      <c r="K25" s="10" t="s">
        <v>54</v>
      </c>
      <c r="L25" s="10" t="s">
        <v>55</v>
      </c>
      <c r="M25" s="10" t="s">
        <v>56</v>
      </c>
      <c r="N25" s="10" t="s">
        <v>57</v>
      </c>
      <c r="O25" s="10" t="s">
        <v>58</v>
      </c>
      <c r="P25" s="10" t="s">
        <v>59</v>
      </c>
      <c r="Q25" s="8"/>
    </row>
    <row r="26" spans="1:17" ht="16.5">
      <c r="A26" s="8"/>
      <c r="B26" s="11" t="s">
        <v>60</v>
      </c>
      <c r="C26" s="11">
        <f>COUNTIF('REKOD PRESTASI MURID'!$G$13:$G$66,1)</f>
        <v>0</v>
      </c>
      <c r="D26" s="11">
        <f>COUNTIF('REKOD PRESTASI MURID'!$G$13:$G$66,2)</f>
        <v>0</v>
      </c>
      <c r="E26" s="11">
        <f>COUNTIF('REKOD PRESTASI MURID'!$G$13:$G$66,3)</f>
        <v>5</v>
      </c>
      <c r="F26" s="11">
        <f>COUNTIF('REKOD PRESTASI MURID'!$G$13:$G$66,4)</f>
        <v>0</v>
      </c>
      <c r="G26" s="11">
        <f>COUNTIF('REKOD PRESTASI MURID'!$G$13:$G$66,5)</f>
        <v>0</v>
      </c>
      <c r="H26" s="11">
        <f>COUNTIF('REKOD PRESTASI MURID'!$G$13:$G$66,6)</f>
        <v>0</v>
      </c>
      <c r="I26" s="8"/>
      <c r="J26" s="11" t="s">
        <v>60</v>
      </c>
      <c r="K26" s="11">
        <f>COUNTIF('REKOD PRESTASI MURID'!$H$13:$H$66,1)</f>
        <v>0</v>
      </c>
      <c r="L26" s="11">
        <f>COUNTIF('REKOD PRESTASI MURID'!$H$13:$H$66,2)</f>
        <v>0</v>
      </c>
      <c r="M26" s="11">
        <f>COUNTIF('REKOD PRESTASI MURID'!$H$13:$H$66,3)</f>
        <v>5</v>
      </c>
      <c r="N26" s="11">
        <f>COUNTIF('REKOD PRESTASI MURID'!$H$13:$H$66,4)</f>
        <v>0</v>
      </c>
      <c r="O26" s="11">
        <f>COUNTIF('REKOD PRESTASI MURID'!$H$13:$H$66,5)</f>
        <v>0</v>
      </c>
      <c r="P26" s="11">
        <f>COUNTIF('REKOD PRESTASI MURID'!$H$13:$H$66,6)</f>
        <v>0</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61</v>
      </c>
      <c r="G39" s="16">
        <f>SUM(C26:H26)</f>
        <v>5</v>
      </c>
      <c r="H39" s="15" t="s">
        <v>62</v>
      </c>
      <c r="I39" s="14"/>
      <c r="J39" s="19"/>
      <c r="K39" s="19"/>
      <c r="L39" s="19"/>
      <c r="M39" s="19"/>
      <c r="N39" s="15" t="s">
        <v>61</v>
      </c>
      <c r="O39" s="16">
        <f>SUM(K26:P26)</f>
        <v>5</v>
      </c>
      <c r="P39" s="15" t="s">
        <v>62</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t="str">
        <f>'REKOD PRESTASI MURID'!I12</f>
        <v>BOLA 
TAMPAR</v>
      </c>
      <c r="C41" s="6"/>
      <c r="D41" s="6"/>
      <c r="E41" s="6"/>
      <c r="F41" s="6"/>
      <c r="G41" s="6"/>
      <c r="H41" s="7"/>
      <c r="I41" s="4"/>
      <c r="J41" s="5" t="str">
        <f>'REKOD PRESTASI MURID'!J12</f>
        <v>BADMINTON</v>
      </c>
      <c r="K41" s="6"/>
      <c r="L41" s="6"/>
      <c r="M41" s="6"/>
      <c r="N41" s="6"/>
      <c r="O41" s="6"/>
      <c r="P41" s="7"/>
      <c r="Q41" s="8"/>
    </row>
    <row r="42" spans="1:17" ht="16.5" customHeight="1">
      <c r="A42" s="8"/>
      <c r="B42" s="9" t="s">
        <v>48</v>
      </c>
      <c r="C42" s="10" t="s">
        <v>54</v>
      </c>
      <c r="D42" s="10" t="s">
        <v>55</v>
      </c>
      <c r="E42" s="10" t="s">
        <v>56</v>
      </c>
      <c r="F42" s="10" t="s">
        <v>57</v>
      </c>
      <c r="G42" s="10" t="s">
        <v>58</v>
      </c>
      <c r="H42" s="10" t="s">
        <v>59</v>
      </c>
      <c r="I42" s="8"/>
      <c r="J42" s="9" t="s">
        <v>48</v>
      </c>
      <c r="K42" s="10" t="s">
        <v>54</v>
      </c>
      <c r="L42" s="10" t="s">
        <v>55</v>
      </c>
      <c r="M42" s="10" t="s">
        <v>56</v>
      </c>
      <c r="N42" s="10" t="s">
        <v>57</v>
      </c>
      <c r="O42" s="10" t="s">
        <v>58</v>
      </c>
      <c r="P42" s="10" t="s">
        <v>59</v>
      </c>
      <c r="Q42" s="8"/>
    </row>
    <row r="43" spans="1:17" ht="16.5" customHeight="1">
      <c r="A43" s="8"/>
      <c r="B43" s="11" t="s">
        <v>60</v>
      </c>
      <c r="C43" s="11">
        <f>COUNTIF('REKOD PRESTASI MURID'!$I$13:$I$66,1)</f>
        <v>0</v>
      </c>
      <c r="D43" s="11">
        <f>COUNTIF('REKOD PRESTASI MURID'!$I$13:$I$66,2)</f>
        <v>0</v>
      </c>
      <c r="E43" s="11">
        <f>COUNTIF('REKOD PRESTASI MURID'!$I$13:$I$66,3)</f>
        <v>5</v>
      </c>
      <c r="F43" s="11">
        <f>COUNTIF('REKOD PRESTASI MURID'!$I$13:$I$66,4)</f>
        <v>0</v>
      </c>
      <c r="G43" s="11">
        <f>COUNTIF('REKOD PRESTASI MURID'!$I$13:$I$66,5)</f>
        <v>0</v>
      </c>
      <c r="H43" s="11">
        <f>COUNTIF('REKOD PRESTASI MURID'!$I$13:$I$66,6)</f>
        <v>0</v>
      </c>
      <c r="I43" s="8"/>
      <c r="J43" s="11" t="s">
        <v>60</v>
      </c>
      <c r="K43" s="11">
        <f>COUNTIF('REKOD PRESTASI MURID'!$J$13:$J$66,1)</f>
        <v>0</v>
      </c>
      <c r="L43" s="11">
        <f>COUNTIF('REKOD PRESTASI MURID'!$J$13:$J$66,2)</f>
        <v>0</v>
      </c>
      <c r="M43" s="11">
        <f>COUNTIF('REKOD PRESTASI MURID'!$J$13:$J$66,3)</f>
        <v>5</v>
      </c>
      <c r="N43" s="11">
        <f>COUNTIF('REKOD PRESTASI MURID'!$J$13:$J$66,4)</f>
        <v>0</v>
      </c>
      <c r="O43" s="11">
        <f>COUNTIF('REKOD PRESTASI MURID'!$J$13:$J$66,5)</f>
        <v>0</v>
      </c>
      <c r="P43" s="11">
        <f>COUNTIF('REKOD PRESTASI MURID'!$J$13:$J$66,6)</f>
        <v>0</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61</v>
      </c>
      <c r="G56" s="16">
        <f>SUM(C43:H43)</f>
        <v>5</v>
      </c>
      <c r="H56" s="15" t="s">
        <v>62</v>
      </c>
      <c r="I56" s="8"/>
      <c r="J56" s="8"/>
      <c r="K56" s="8"/>
      <c r="L56" s="8"/>
      <c r="M56" s="8"/>
      <c r="N56" s="15" t="s">
        <v>61</v>
      </c>
      <c r="O56" s="16">
        <f>SUM(K43:P43)</f>
        <v>5</v>
      </c>
      <c r="P56" s="15" t="s">
        <v>62</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t="str">
        <f>'REKOD PRESTASI MURID'!K11</f>
        <v>OLAHRAGA 
ASAS
 </v>
      </c>
      <c r="C59" s="18"/>
      <c r="D59" s="18"/>
      <c r="E59" s="18"/>
      <c r="F59" s="18"/>
      <c r="G59" s="18"/>
      <c r="H59" s="7"/>
      <c r="I59" s="4"/>
      <c r="J59" s="5" t="str">
        <f>'REKOD PRESTASI MURID'!L11</f>
        <v>REKREASI DAN KESENGGANGAN 
</v>
      </c>
      <c r="K59" s="18"/>
      <c r="L59" s="18"/>
      <c r="M59" s="18"/>
      <c r="N59" s="18"/>
      <c r="O59" s="18"/>
      <c r="P59" s="7"/>
      <c r="Q59" s="8"/>
    </row>
    <row r="60" spans="1:17" ht="16.5" customHeight="1">
      <c r="A60" s="8"/>
      <c r="B60" s="9" t="s">
        <v>48</v>
      </c>
      <c r="C60" s="10" t="s">
        <v>54</v>
      </c>
      <c r="D60" s="10" t="s">
        <v>55</v>
      </c>
      <c r="E60" s="10" t="s">
        <v>56</v>
      </c>
      <c r="F60" s="10" t="s">
        <v>57</v>
      </c>
      <c r="G60" s="10" t="s">
        <v>58</v>
      </c>
      <c r="H60" s="10" t="s">
        <v>59</v>
      </c>
      <c r="I60" s="8"/>
      <c r="J60" s="9" t="s">
        <v>48</v>
      </c>
      <c r="K60" s="10" t="s">
        <v>54</v>
      </c>
      <c r="L60" s="10" t="s">
        <v>55</v>
      </c>
      <c r="M60" s="10" t="s">
        <v>56</v>
      </c>
      <c r="N60" s="10" t="s">
        <v>57</v>
      </c>
      <c r="O60" s="10" t="s">
        <v>58</v>
      </c>
      <c r="P60" s="10" t="s">
        <v>59</v>
      </c>
      <c r="Q60" s="8"/>
    </row>
    <row r="61" spans="1:17" ht="16.5" customHeight="1">
      <c r="A61" s="8"/>
      <c r="B61" s="11" t="s">
        <v>60</v>
      </c>
      <c r="C61" s="11">
        <f>COUNTIF('REKOD PRESTASI MURID'!$K$13:$K$66,1)</f>
        <v>0</v>
      </c>
      <c r="D61" s="11">
        <f>COUNTIF('REKOD PRESTASI MURID'!$K$13:$K$66,2)</f>
        <v>0</v>
      </c>
      <c r="E61" s="11">
        <f>COUNTIF('REKOD PRESTASI MURID'!$K$13:$K$66,3)</f>
        <v>5</v>
      </c>
      <c r="F61" s="11">
        <f>COUNTIF('REKOD PRESTASI MURID'!$K$13:$K$66,4)</f>
        <v>0</v>
      </c>
      <c r="G61" s="11">
        <f>COUNTIF('REKOD PRESTASI MURID'!$K$13:$K$66,5)</f>
        <v>0</v>
      </c>
      <c r="H61" s="11">
        <f>COUNTIF('REKOD PRESTASI MURID'!$K$13:$K$66,6)</f>
        <v>0</v>
      </c>
      <c r="I61" s="8"/>
      <c r="J61" s="11" t="s">
        <v>60</v>
      </c>
      <c r="K61" s="11">
        <f>COUNTIF('REKOD PRESTASI MURID'!$L$13:$L$66,1)</f>
        <v>0</v>
      </c>
      <c r="L61" s="11">
        <f>COUNTIF('REKOD PRESTASI MURID'!$L$13:$L$66,2)</f>
        <v>0</v>
      </c>
      <c r="M61" s="11">
        <f>COUNTIF('REKOD PRESTASI MURID'!$L$13:$L$66,3)</f>
        <v>5</v>
      </c>
      <c r="N61" s="11">
        <f>COUNTIF('REKOD PRESTASI MURID'!$L$13:$L$66,4)</f>
        <v>0</v>
      </c>
      <c r="O61" s="11">
        <f>COUNTIF('REKOD PRESTASI MURID'!$L$13:$L$66,5)</f>
        <v>0</v>
      </c>
      <c r="P61" s="11">
        <f>COUNTIF('REKOD PRESTASI MURID'!$L$13:$L$66,6)</f>
        <v>0</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61</v>
      </c>
      <c r="G74" s="16">
        <f>SUM(C61:H61)</f>
        <v>5</v>
      </c>
      <c r="H74" s="15" t="s">
        <v>62</v>
      </c>
      <c r="I74" s="14"/>
      <c r="J74" s="19"/>
      <c r="K74" s="19"/>
      <c r="L74" s="19"/>
      <c r="M74" s="19"/>
      <c r="N74" s="15" t="s">
        <v>61</v>
      </c>
      <c r="O74" s="16">
        <f>SUM(K61:P61)</f>
        <v>5</v>
      </c>
      <c r="P74" s="15" t="s">
        <v>62</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t="str">
        <f>'REKOD PRESTASI MURID'!M11</f>
        <v>KOMPONEN KECERGASAN 
</v>
      </c>
      <c r="C76" s="6"/>
      <c r="D76" s="6"/>
      <c r="E76" s="6"/>
      <c r="F76" s="6"/>
      <c r="G76" s="6"/>
      <c r="H76" s="7"/>
      <c r="I76" s="4"/>
      <c r="J76" s="5" t="str">
        <f>'REKOD PRESTASI MURID'!N10</f>
        <v>TAHAP PENGUASAAN KESELURUHAN</v>
      </c>
      <c r="K76" s="6"/>
      <c r="L76" s="6"/>
      <c r="M76" s="6"/>
      <c r="N76" s="6"/>
      <c r="O76" s="6"/>
      <c r="P76" s="7"/>
      <c r="Q76" s="8"/>
    </row>
    <row r="77" spans="1:17" ht="16.5" customHeight="1">
      <c r="A77" s="8"/>
      <c r="B77" s="9" t="s">
        <v>48</v>
      </c>
      <c r="C77" s="10" t="s">
        <v>54</v>
      </c>
      <c r="D77" s="10" t="s">
        <v>55</v>
      </c>
      <c r="E77" s="10" t="s">
        <v>56</v>
      </c>
      <c r="F77" s="10" t="s">
        <v>57</v>
      </c>
      <c r="G77" s="10" t="s">
        <v>58</v>
      </c>
      <c r="H77" s="10" t="s">
        <v>59</v>
      </c>
      <c r="I77" s="8"/>
      <c r="J77" s="9" t="s">
        <v>48</v>
      </c>
      <c r="K77" s="10" t="s">
        <v>54</v>
      </c>
      <c r="L77" s="10" t="s">
        <v>55</v>
      </c>
      <c r="M77" s="10" t="s">
        <v>56</v>
      </c>
      <c r="N77" s="10" t="s">
        <v>57</v>
      </c>
      <c r="O77" s="10" t="s">
        <v>58</v>
      </c>
      <c r="P77" s="10" t="s">
        <v>59</v>
      </c>
      <c r="Q77" s="8"/>
    </row>
    <row r="78" spans="1:17" ht="16.5" customHeight="1">
      <c r="A78" s="8"/>
      <c r="B78" s="11" t="s">
        <v>60</v>
      </c>
      <c r="C78" s="11">
        <f>COUNTIF('REKOD PRESTASI MURID'!$M$13:$M$66,1)</f>
        <v>0</v>
      </c>
      <c r="D78" s="11">
        <f>COUNTIF('REKOD PRESTASI MURID'!$M$13:$M$66,2)</f>
        <v>0</v>
      </c>
      <c r="E78" s="11">
        <f>COUNTIF('REKOD PRESTASI MURID'!$M$13:$M$66,3)</f>
        <v>5</v>
      </c>
      <c r="F78" s="11">
        <f>COUNTIF('REKOD PRESTASI MURID'!$M$13:$M$66,4)</f>
        <v>0</v>
      </c>
      <c r="G78" s="11">
        <f>COUNTIF('REKOD PRESTASI MURID'!$M$13:$M$66,5)</f>
        <v>0</v>
      </c>
      <c r="H78" s="11">
        <f>COUNTIF('REKOD PRESTASI MURID'!$M$13:$M$66,6)</f>
        <v>0</v>
      </c>
      <c r="I78" s="8"/>
      <c r="J78" s="11" t="s">
        <v>60</v>
      </c>
      <c r="K78" s="11">
        <f>COUNTIF('REKOD PRESTASI MURID'!$N$13:$N$66,1)</f>
        <v>0</v>
      </c>
      <c r="L78" s="11">
        <f>COUNTIF('REKOD PRESTASI MURID'!$N$13:$N$66,2)</f>
        <v>0</v>
      </c>
      <c r="M78" s="11">
        <f>COUNTIF('REKOD PRESTASI MURID'!$N$13:$N$66,3)</f>
        <v>5</v>
      </c>
      <c r="N78" s="11">
        <f>COUNTIF('REKOD PRESTASI MURID'!$N$13:$N$66,4)</f>
        <v>0</v>
      </c>
      <c r="O78" s="11">
        <f>COUNTIF('REKOD PRESTASI MURID'!$N$13:$N$66,5)</f>
        <v>0</v>
      </c>
      <c r="P78" s="11">
        <f>COUNTIF('REKOD PRESTASI MURID'!$N$13:$N$66,6)</f>
        <v>0</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61</v>
      </c>
      <c r="G91" s="16">
        <f>SUM(C78:H78)</f>
        <v>5</v>
      </c>
      <c r="H91" s="15" t="s">
        <v>62</v>
      </c>
      <c r="I91" s="8"/>
      <c r="J91" s="8"/>
      <c r="K91" s="8"/>
      <c r="L91" s="8"/>
      <c r="M91" s="8"/>
      <c r="N91" s="15" t="s">
        <v>61</v>
      </c>
      <c r="O91" s="16">
        <f>SUM(K78:P78)</f>
        <v>5</v>
      </c>
      <c r="P91" s="15" t="s">
        <v>62</v>
      </c>
      <c r="Q91" s="8"/>
    </row>
    <row r="92" spans="1:17" ht="16.5" customHeight="1">
      <c r="A92" s="8"/>
      <c r="B92" s="6"/>
      <c r="C92" s="6"/>
      <c r="D92" s="6"/>
      <c r="E92" s="6"/>
      <c r="F92" s="4"/>
      <c r="G92" s="6"/>
      <c r="H92" s="6"/>
      <c r="I92" s="4"/>
      <c r="J92" s="4"/>
      <c r="K92" s="4"/>
      <c r="L92" s="4"/>
      <c r="M92" s="4"/>
      <c r="N92" s="4"/>
      <c r="O92" s="18"/>
      <c r="P92" s="6"/>
      <c r="Q92" s="8"/>
    </row>
    <row r="93" spans="1:17" ht="16.5">
      <c r="A93" s="8"/>
      <c r="B93" s="4"/>
      <c r="C93" s="4"/>
      <c r="D93" s="4"/>
      <c r="E93" s="4"/>
      <c r="F93" s="4"/>
      <c r="G93" s="6"/>
      <c r="H93" s="17"/>
      <c r="I93" s="4"/>
      <c r="J93" s="4"/>
      <c r="K93" s="4"/>
      <c r="L93" s="4"/>
      <c r="M93" s="4"/>
      <c r="N93" s="4"/>
      <c r="O93" s="6"/>
      <c r="P93" s="17"/>
      <c r="Q93" s="8"/>
    </row>
    <row r="94" spans="1:17" ht="18.75">
      <c r="A94" s="8"/>
      <c r="B94" s="5" t="str">
        <f>'REKOD PRESTASI MURID'!O12</f>
        <v>1.0   
KESIHATAN DIRI DAN 
REPRODUKTIF</v>
      </c>
      <c r="C94" s="18"/>
      <c r="D94" s="18"/>
      <c r="E94" s="18"/>
      <c r="F94" s="18"/>
      <c r="G94" s="18"/>
      <c r="H94" s="7"/>
      <c r="I94" s="4"/>
      <c r="J94" s="5" t="str">
        <f>'REKOD PRESTASI MURID'!P12</f>
        <v>2.0     
KESIHATAN DIRI DAN 
REPRODUKTIF</v>
      </c>
      <c r="K94" s="5"/>
      <c r="L94" s="5"/>
      <c r="M94" s="5"/>
      <c r="N94" s="5"/>
      <c r="O94" s="5"/>
      <c r="P94" s="5"/>
      <c r="Q94" s="8"/>
    </row>
    <row r="95" spans="1:17" ht="16.5">
      <c r="A95" s="8"/>
      <c r="B95" s="9" t="s">
        <v>48</v>
      </c>
      <c r="C95" s="10" t="s">
        <v>54</v>
      </c>
      <c r="D95" s="10" t="s">
        <v>55</v>
      </c>
      <c r="E95" s="10" t="s">
        <v>56</v>
      </c>
      <c r="F95" s="10" t="s">
        <v>57</v>
      </c>
      <c r="G95" s="10" t="s">
        <v>58</v>
      </c>
      <c r="H95" s="10" t="s">
        <v>59</v>
      </c>
      <c r="I95" s="8"/>
      <c r="J95" s="9" t="s">
        <v>48</v>
      </c>
      <c r="K95" s="10" t="s">
        <v>54</v>
      </c>
      <c r="L95" s="10" t="s">
        <v>55</v>
      </c>
      <c r="M95" s="10" t="s">
        <v>56</v>
      </c>
      <c r="N95" s="10" t="s">
        <v>57</v>
      </c>
      <c r="O95" s="10" t="s">
        <v>58</v>
      </c>
      <c r="P95" s="10" t="s">
        <v>59</v>
      </c>
      <c r="Q95" s="8"/>
    </row>
    <row r="96" spans="1:17" ht="16.5">
      <c r="A96" s="8"/>
      <c r="B96" s="11" t="s">
        <v>60</v>
      </c>
      <c r="C96" s="11">
        <f>COUNTIF('REKOD PRESTASI MURID'!$O$13:$O$66,1)</f>
        <v>0</v>
      </c>
      <c r="D96" s="11">
        <f>COUNTIF('REKOD PRESTASI MURID'!$O$13:$O$66,2)</f>
        <v>0</v>
      </c>
      <c r="E96" s="11">
        <f>COUNTIF('REKOD PRESTASI MURID'!$O$13:$O$66,3)</f>
        <v>18</v>
      </c>
      <c r="F96" s="11">
        <f>COUNTIF('REKOD PRESTASI MURID'!$O$13:$O$66,4)</f>
        <v>0</v>
      </c>
      <c r="G96" s="11">
        <f>COUNTIF('REKOD PRESTASI MURID'!$O$13:$O$66,5)</f>
        <v>0</v>
      </c>
      <c r="H96" s="11">
        <f>COUNTIF('REKOD PRESTASI MURID'!$O$13:$O$66,6)</f>
        <v>0</v>
      </c>
      <c r="I96" s="8"/>
      <c r="J96" s="11" t="s">
        <v>60</v>
      </c>
      <c r="K96" s="11">
        <f>COUNTIF('REKOD PRESTASI MURID'!$P$13:$P$66,1)</f>
        <v>0</v>
      </c>
      <c r="L96" s="11">
        <f>COUNTIF('REKOD PRESTASI MURID'!$P$13:$P$66,2)</f>
        <v>0</v>
      </c>
      <c r="M96" s="11">
        <f>COUNTIF('REKOD PRESTASI MURID'!$P$13:$P$66,3)</f>
        <v>18</v>
      </c>
      <c r="N96" s="11">
        <f>COUNTIF('REKOD PRESTASI MURID'!$P$13:$P$66,4)</f>
        <v>0</v>
      </c>
      <c r="O96" s="11">
        <f>COUNTIF('REKOD PRESTASI MURID'!$P$13:$P$66,5)</f>
        <v>0</v>
      </c>
      <c r="P96" s="11">
        <f>COUNTIF('REKOD PRESTASI MURID'!$P$13:$P$66,6)</f>
        <v>0</v>
      </c>
      <c r="Q96" s="8"/>
    </row>
    <row r="97" spans="1:17" ht="16.5">
      <c r="A97" s="8"/>
      <c r="B97" s="19"/>
      <c r="C97" s="19"/>
      <c r="D97" s="19"/>
      <c r="E97" s="19"/>
      <c r="F97" s="19"/>
      <c r="G97" s="19"/>
      <c r="H97" s="19"/>
      <c r="I97" s="8"/>
      <c r="J97" s="19"/>
      <c r="K97" s="19"/>
      <c r="L97" s="19"/>
      <c r="M97" s="19"/>
      <c r="N97" s="19"/>
      <c r="O97" s="19"/>
      <c r="P97" s="19"/>
      <c r="Q97" s="8"/>
    </row>
    <row r="98" spans="1:17" ht="16.5">
      <c r="A98" s="8"/>
      <c r="B98" s="19"/>
      <c r="C98" s="19"/>
      <c r="D98" s="19"/>
      <c r="E98" s="19"/>
      <c r="F98" s="19"/>
      <c r="G98" s="19"/>
      <c r="H98" s="19"/>
      <c r="I98" s="8"/>
      <c r="J98" s="19"/>
      <c r="K98" s="19"/>
      <c r="L98" s="19"/>
      <c r="M98" s="19"/>
      <c r="N98" s="23"/>
      <c r="O98" s="23"/>
      <c r="P98" s="23"/>
      <c r="Q98" s="8"/>
    </row>
    <row r="99" spans="1:17" ht="16.5">
      <c r="A99" s="8"/>
      <c r="B99" s="19"/>
      <c r="C99" s="19"/>
      <c r="D99" s="19"/>
      <c r="E99" s="19"/>
      <c r="F99" s="19"/>
      <c r="G99" s="19"/>
      <c r="H99" s="19"/>
      <c r="I99" s="8"/>
      <c r="J99" s="19"/>
      <c r="K99" s="19"/>
      <c r="L99" s="19"/>
      <c r="M99" s="19"/>
      <c r="N99" s="23"/>
      <c r="O99" s="23"/>
      <c r="P99" s="23"/>
      <c r="Q99" s="8"/>
    </row>
    <row r="100" spans="1:17" ht="16.5">
      <c r="A100" s="8"/>
      <c r="B100" s="19"/>
      <c r="C100" s="19"/>
      <c r="D100" s="19"/>
      <c r="E100" s="19"/>
      <c r="F100" s="19"/>
      <c r="G100" s="19"/>
      <c r="H100" s="19"/>
      <c r="I100" s="8"/>
      <c r="J100" s="19"/>
      <c r="K100" s="19"/>
      <c r="L100" s="19"/>
      <c r="M100" s="19"/>
      <c r="N100" s="23"/>
      <c r="O100" s="23"/>
      <c r="P100" s="23"/>
      <c r="Q100" s="8"/>
    </row>
    <row r="101" spans="1:17" ht="16.5">
      <c r="A101" s="8"/>
      <c r="B101" s="19"/>
      <c r="C101" s="19"/>
      <c r="D101" s="19"/>
      <c r="E101" s="19"/>
      <c r="F101" s="19"/>
      <c r="G101" s="19"/>
      <c r="H101" s="19"/>
      <c r="I101" s="8"/>
      <c r="J101" s="19"/>
      <c r="K101" s="19"/>
      <c r="L101" s="19"/>
      <c r="M101" s="19"/>
      <c r="N101" s="23"/>
      <c r="O101" s="23"/>
      <c r="P101" s="23"/>
      <c r="Q101" s="8"/>
    </row>
    <row r="102" spans="1:17" ht="16.5">
      <c r="A102" s="8"/>
      <c r="B102" s="19"/>
      <c r="C102" s="19"/>
      <c r="D102" s="19"/>
      <c r="E102" s="19"/>
      <c r="F102" s="19"/>
      <c r="G102" s="19"/>
      <c r="H102" s="19"/>
      <c r="I102" s="8"/>
      <c r="J102" s="19"/>
      <c r="K102" s="19"/>
      <c r="L102" s="19"/>
      <c r="M102" s="19"/>
      <c r="N102" s="23"/>
      <c r="O102" s="23"/>
      <c r="P102" s="23"/>
      <c r="Q102" s="8"/>
    </row>
    <row r="103" spans="1:17" ht="16.5">
      <c r="A103" s="8"/>
      <c r="B103" s="19"/>
      <c r="C103" s="19"/>
      <c r="D103" s="19"/>
      <c r="E103" s="19"/>
      <c r="F103" s="19"/>
      <c r="G103" s="19"/>
      <c r="H103" s="19"/>
      <c r="I103" s="8"/>
      <c r="J103" s="19"/>
      <c r="K103" s="19"/>
      <c r="L103" s="19"/>
      <c r="M103" s="19"/>
      <c r="N103" s="23"/>
      <c r="O103" s="23"/>
      <c r="P103" s="23"/>
      <c r="Q103" s="8"/>
    </row>
    <row r="104" spans="1:17" ht="16.5">
      <c r="A104" s="8"/>
      <c r="B104" s="19"/>
      <c r="C104" s="19"/>
      <c r="D104" s="19"/>
      <c r="E104" s="19"/>
      <c r="F104" s="19"/>
      <c r="G104" s="19"/>
      <c r="H104" s="19"/>
      <c r="I104" s="8"/>
      <c r="J104" s="19"/>
      <c r="K104" s="19"/>
      <c r="L104" s="19"/>
      <c r="M104" s="19"/>
      <c r="N104" s="23"/>
      <c r="O104" s="23"/>
      <c r="P104" s="23"/>
      <c r="Q104" s="8"/>
    </row>
    <row r="105" spans="1:17" ht="16.5">
      <c r="A105" s="8"/>
      <c r="B105" s="19"/>
      <c r="C105" s="19"/>
      <c r="D105" s="19"/>
      <c r="E105" s="19"/>
      <c r="F105" s="19"/>
      <c r="G105" s="19"/>
      <c r="H105" s="19"/>
      <c r="I105" s="8"/>
      <c r="J105" s="19"/>
      <c r="K105" s="19"/>
      <c r="L105" s="19"/>
      <c r="M105" s="19"/>
      <c r="N105" s="23"/>
      <c r="O105" s="23"/>
      <c r="P105" s="23"/>
      <c r="Q105" s="8"/>
    </row>
    <row r="106" spans="1:17" ht="16.5">
      <c r="A106" s="8"/>
      <c r="B106" s="19"/>
      <c r="C106" s="19"/>
      <c r="D106" s="19"/>
      <c r="E106" s="19"/>
      <c r="F106" s="19"/>
      <c r="G106" s="19"/>
      <c r="H106" s="19"/>
      <c r="I106" s="8"/>
      <c r="J106" s="19"/>
      <c r="K106" s="19"/>
      <c r="L106" s="19"/>
      <c r="M106" s="19"/>
      <c r="N106" s="19"/>
      <c r="O106" s="19"/>
      <c r="P106" s="19"/>
      <c r="Q106" s="8"/>
    </row>
    <row r="107" spans="1:17" ht="16.5">
      <c r="A107" s="8"/>
      <c r="B107" s="19"/>
      <c r="C107" s="19"/>
      <c r="D107" s="19"/>
      <c r="E107" s="19"/>
      <c r="F107" s="19"/>
      <c r="G107" s="19"/>
      <c r="H107" s="19"/>
      <c r="I107" s="8"/>
      <c r="J107" s="19"/>
      <c r="K107" s="19"/>
      <c r="L107" s="19"/>
      <c r="M107" s="19"/>
      <c r="N107" s="19"/>
      <c r="O107" s="19"/>
      <c r="P107" s="19"/>
      <c r="Q107" s="8"/>
    </row>
    <row r="108" spans="1:17" ht="16.5">
      <c r="A108" s="8"/>
      <c r="B108" s="19"/>
      <c r="C108" s="19"/>
      <c r="D108" s="19"/>
      <c r="E108" s="19"/>
      <c r="F108" s="19"/>
      <c r="G108" s="19"/>
      <c r="H108" s="19"/>
      <c r="I108" s="8"/>
      <c r="J108" s="19"/>
      <c r="K108" s="19"/>
      <c r="L108" s="19"/>
      <c r="M108" s="19"/>
      <c r="N108" s="19"/>
      <c r="O108" s="19"/>
      <c r="P108" s="19"/>
      <c r="Q108" s="8"/>
    </row>
    <row r="109" spans="1:17" ht="16.5">
      <c r="A109" s="8"/>
      <c r="B109" s="19"/>
      <c r="C109" s="19"/>
      <c r="D109" s="19"/>
      <c r="E109" s="19"/>
      <c r="F109" s="15" t="s">
        <v>61</v>
      </c>
      <c r="G109" s="16">
        <f>SUM(C96:H96)</f>
        <v>18</v>
      </c>
      <c r="H109" s="15" t="s">
        <v>62</v>
      </c>
      <c r="I109" s="14"/>
      <c r="J109" s="19"/>
      <c r="K109" s="19"/>
      <c r="L109" s="19"/>
      <c r="M109" s="19"/>
      <c r="N109" s="15" t="s">
        <v>61</v>
      </c>
      <c r="O109" s="16">
        <f>SUM(K96:P96)</f>
        <v>18</v>
      </c>
      <c r="P109" s="15" t="s">
        <v>62</v>
      </c>
      <c r="Q109" s="8"/>
    </row>
    <row r="110" spans="1:17" ht="16.5">
      <c r="A110" s="8"/>
      <c r="B110" s="8"/>
      <c r="C110" s="8"/>
      <c r="D110" s="8"/>
      <c r="E110" s="8"/>
      <c r="F110" s="8"/>
      <c r="G110" s="14"/>
      <c r="H110" s="20"/>
      <c r="I110" s="14"/>
      <c r="J110" s="8"/>
      <c r="K110" s="8"/>
      <c r="L110" s="8"/>
      <c r="M110" s="8"/>
      <c r="N110" s="8"/>
      <c r="O110" s="14"/>
      <c r="P110" s="20"/>
      <c r="Q110" s="8"/>
    </row>
    <row r="111" spans="1:17" ht="18.75">
      <c r="A111" s="8"/>
      <c r="B111" s="5" t="str">
        <f>'REKOD PRESTASI MURID'!Q12</f>
        <v>3.0
PENYALAHGUNAAN BAHAN</v>
      </c>
      <c r="C111" s="6"/>
      <c r="D111" s="6"/>
      <c r="E111" s="6"/>
      <c r="F111" s="6"/>
      <c r="G111" s="6"/>
      <c r="H111" s="7"/>
      <c r="I111" s="4"/>
      <c r="J111" s="5" t="str">
        <f>'REKOD PRESTASI MURID'!R12</f>
        <v>4.0
PENGURUSAN MENTAL DAN EMOSI</v>
      </c>
      <c r="K111" s="6"/>
      <c r="L111" s="6"/>
      <c r="M111" s="6"/>
      <c r="N111" s="6"/>
      <c r="O111" s="6"/>
      <c r="P111" s="7"/>
      <c r="Q111" s="8"/>
    </row>
    <row r="112" spans="1:17" ht="16.5">
      <c r="A112" s="8"/>
      <c r="B112" s="9" t="s">
        <v>48</v>
      </c>
      <c r="C112" s="10" t="s">
        <v>54</v>
      </c>
      <c r="D112" s="10" t="s">
        <v>55</v>
      </c>
      <c r="E112" s="10" t="s">
        <v>56</v>
      </c>
      <c r="F112" s="10" t="s">
        <v>57</v>
      </c>
      <c r="G112" s="10" t="s">
        <v>58</v>
      </c>
      <c r="H112" s="10" t="s">
        <v>59</v>
      </c>
      <c r="I112" s="8"/>
      <c r="J112" s="9" t="s">
        <v>48</v>
      </c>
      <c r="K112" s="10" t="s">
        <v>54</v>
      </c>
      <c r="L112" s="10" t="s">
        <v>55</v>
      </c>
      <c r="M112" s="10" t="s">
        <v>56</v>
      </c>
      <c r="N112" s="10" t="s">
        <v>57</v>
      </c>
      <c r="O112" s="10" t="s">
        <v>58</v>
      </c>
      <c r="P112" s="10" t="s">
        <v>59</v>
      </c>
      <c r="Q112" s="8"/>
    </row>
    <row r="113" spans="1:17" ht="16.5">
      <c r="A113" s="8"/>
      <c r="B113" s="11" t="s">
        <v>60</v>
      </c>
      <c r="C113" s="11">
        <f>COUNTIF('REKOD PRESTASI MURID'!$Q$13:$Q$66,1)</f>
        <v>0</v>
      </c>
      <c r="D113" s="11">
        <f>COUNTIF('REKOD PRESTASI MURID'!$Q$13:$Q$66,2)</f>
        <v>0</v>
      </c>
      <c r="E113" s="11">
        <f>COUNTIF('REKOD PRESTASI MURID'!$Q$13:$Q$66,3)</f>
        <v>18</v>
      </c>
      <c r="F113" s="11">
        <f>COUNTIF('REKOD PRESTASI MURID'!$Q$13:$Q$66,4)</f>
        <v>0</v>
      </c>
      <c r="G113" s="11">
        <f>COUNTIF('REKOD PRESTASI MURID'!$Q$13:$Q$66,5)</f>
        <v>0</v>
      </c>
      <c r="H113" s="11">
        <f>COUNTIF('REKOD PRESTASI MURID'!$Q$13:$Q$66,6)</f>
        <v>0</v>
      </c>
      <c r="I113" s="8"/>
      <c r="J113" s="11" t="s">
        <v>60</v>
      </c>
      <c r="K113" s="11">
        <f>COUNTIF('REKOD PRESTASI MURID'!$R$13:$R$66,1)</f>
        <v>0</v>
      </c>
      <c r="L113" s="11">
        <f>COUNTIF('REKOD PRESTASI MURID'!$R$13:$R$66,2)</f>
        <v>0</v>
      </c>
      <c r="M113" s="11">
        <f>COUNTIF('REKOD PRESTASI MURID'!$R$13:$R$66,3)</f>
        <v>5</v>
      </c>
      <c r="N113" s="11">
        <f>COUNTIF('REKOD PRESTASI MURID'!$R$13:$R$66,4)</f>
        <v>0</v>
      </c>
      <c r="O113" s="11">
        <f>COUNTIF('REKOD PRESTASI MURID'!$R$13:$R$66,5)</f>
        <v>0</v>
      </c>
      <c r="P113" s="11">
        <f>COUNTIF('REKOD PRESTASI MURID'!$R$13:$R$66,6)</f>
        <v>0</v>
      </c>
      <c r="Q113" s="8"/>
    </row>
    <row r="114" spans="1:17" ht="16.5">
      <c r="A114" s="8"/>
      <c r="B114" s="8"/>
      <c r="C114" s="8"/>
      <c r="D114" s="8"/>
      <c r="E114" s="8"/>
      <c r="F114" s="8"/>
      <c r="G114" s="8"/>
      <c r="H114" s="8"/>
      <c r="I114" s="8"/>
      <c r="J114" s="8"/>
      <c r="K114" s="8"/>
      <c r="L114" s="8"/>
      <c r="M114" s="8"/>
      <c r="N114" s="8"/>
      <c r="O114" s="8"/>
      <c r="P114" s="8"/>
      <c r="Q114" s="8"/>
    </row>
    <row r="115" spans="1:17" ht="16.5">
      <c r="A115" s="8"/>
      <c r="B115" s="8"/>
      <c r="C115" s="8"/>
      <c r="D115" s="8"/>
      <c r="E115" s="8"/>
      <c r="F115" s="17"/>
      <c r="G115" s="17"/>
      <c r="H115" s="17"/>
      <c r="I115" s="17"/>
      <c r="J115" s="17"/>
      <c r="K115" s="17"/>
      <c r="L115" s="17"/>
      <c r="M115" s="17"/>
      <c r="N115" s="17"/>
      <c r="O115" s="17"/>
      <c r="P115" s="17"/>
      <c r="Q115" s="17"/>
    </row>
    <row r="116" spans="1:17" ht="16.5">
      <c r="A116" s="8"/>
      <c r="B116" s="8"/>
      <c r="C116" s="8"/>
      <c r="D116" s="8"/>
      <c r="E116" s="8"/>
      <c r="F116" s="17"/>
      <c r="G116" s="17"/>
      <c r="H116" s="17"/>
      <c r="I116" s="17"/>
      <c r="J116" s="17"/>
      <c r="K116" s="17"/>
      <c r="L116" s="17"/>
      <c r="M116" s="17"/>
      <c r="N116" s="17"/>
      <c r="O116" s="17"/>
      <c r="P116" s="17"/>
      <c r="Q116" s="17"/>
    </row>
    <row r="117" spans="1:17" ht="16.5">
      <c r="A117" s="8"/>
      <c r="B117" s="8"/>
      <c r="C117" s="8"/>
      <c r="D117" s="8"/>
      <c r="E117" s="8"/>
      <c r="F117" s="17"/>
      <c r="G117" s="17"/>
      <c r="H117" s="17"/>
      <c r="I117" s="17"/>
      <c r="J117" s="17"/>
      <c r="K117" s="17"/>
      <c r="L117" s="17"/>
      <c r="M117" s="17"/>
      <c r="N117" s="17"/>
      <c r="O117" s="17"/>
      <c r="P117" s="17"/>
      <c r="Q117" s="17"/>
    </row>
    <row r="118" spans="1:17" ht="16.5">
      <c r="A118" s="8"/>
      <c r="B118" s="8"/>
      <c r="C118" s="8"/>
      <c r="D118" s="8"/>
      <c r="E118" s="8"/>
      <c r="F118" s="17"/>
      <c r="G118" s="17"/>
      <c r="H118" s="17"/>
      <c r="I118" s="17"/>
      <c r="J118" s="17"/>
      <c r="K118" s="17"/>
      <c r="L118" s="17"/>
      <c r="M118" s="17"/>
      <c r="N118" s="17"/>
      <c r="O118" s="17"/>
      <c r="P118" s="17"/>
      <c r="Q118" s="17"/>
    </row>
    <row r="119" spans="1:17" ht="16.5">
      <c r="A119" s="8"/>
      <c r="B119" s="8"/>
      <c r="C119" s="8"/>
      <c r="D119" s="8"/>
      <c r="E119" s="8"/>
      <c r="F119" s="17"/>
      <c r="G119" s="17"/>
      <c r="H119" s="17"/>
      <c r="I119" s="17"/>
      <c r="J119" s="17"/>
      <c r="K119" s="17"/>
      <c r="L119" s="17"/>
      <c r="M119" s="17"/>
      <c r="N119" s="17"/>
      <c r="O119" s="17"/>
      <c r="P119" s="17"/>
      <c r="Q119" s="17"/>
    </row>
    <row r="120" spans="1:17" ht="16.5">
      <c r="A120" s="8"/>
      <c r="B120" s="8"/>
      <c r="C120" s="8"/>
      <c r="D120" s="8"/>
      <c r="E120" s="8"/>
      <c r="F120" s="17"/>
      <c r="G120" s="17"/>
      <c r="H120" s="17"/>
      <c r="I120" s="17"/>
      <c r="J120" s="17"/>
      <c r="K120" s="17"/>
      <c r="L120" s="17"/>
      <c r="M120" s="17"/>
      <c r="N120" s="17"/>
      <c r="O120" s="17"/>
      <c r="P120" s="17"/>
      <c r="Q120" s="17"/>
    </row>
    <row r="121" spans="1:17" ht="16.5">
      <c r="A121" s="8"/>
      <c r="B121" s="8"/>
      <c r="C121" s="8"/>
      <c r="D121" s="8"/>
      <c r="E121" s="8"/>
      <c r="F121" s="17"/>
      <c r="G121" s="17"/>
      <c r="H121" s="17"/>
      <c r="I121" s="17"/>
      <c r="J121" s="17"/>
      <c r="K121" s="17"/>
      <c r="L121" s="17"/>
      <c r="M121" s="17"/>
      <c r="N121" s="17"/>
      <c r="O121" s="17"/>
      <c r="P121" s="17"/>
      <c r="Q121" s="17"/>
    </row>
    <row r="122" spans="1:17" ht="16.5">
      <c r="A122" s="8"/>
      <c r="B122" s="8"/>
      <c r="C122" s="8"/>
      <c r="D122" s="8"/>
      <c r="E122" s="8"/>
      <c r="F122" s="8"/>
      <c r="G122" s="8"/>
      <c r="H122" s="8"/>
      <c r="I122" s="8"/>
      <c r="J122" s="8"/>
      <c r="K122" s="8"/>
      <c r="L122" s="8"/>
      <c r="M122" s="8"/>
      <c r="N122" s="24"/>
      <c r="O122" s="24"/>
      <c r="P122" s="24"/>
      <c r="Q122" s="8"/>
    </row>
    <row r="123" spans="1:17" ht="16.5">
      <c r="A123" s="8"/>
      <c r="B123" s="8"/>
      <c r="C123" s="8"/>
      <c r="D123" s="8"/>
      <c r="E123" s="8"/>
      <c r="F123" s="8"/>
      <c r="G123" s="8"/>
      <c r="H123" s="8"/>
      <c r="I123" s="8"/>
      <c r="J123" s="8"/>
      <c r="K123" s="8"/>
      <c r="L123" s="8"/>
      <c r="M123" s="8"/>
      <c r="N123" s="8"/>
      <c r="O123" s="8"/>
      <c r="P123" s="8"/>
      <c r="Q123" s="8"/>
    </row>
    <row r="124" spans="1:17" ht="16.5">
      <c r="A124" s="8"/>
      <c r="B124" s="8"/>
      <c r="C124" s="8"/>
      <c r="D124" s="8"/>
      <c r="E124" s="8"/>
      <c r="F124" s="8"/>
      <c r="G124" s="8"/>
      <c r="H124" s="8"/>
      <c r="I124" s="8"/>
      <c r="J124" s="8"/>
      <c r="K124" s="8"/>
      <c r="L124" s="8"/>
      <c r="M124" s="8"/>
      <c r="N124" s="8"/>
      <c r="O124" s="8"/>
      <c r="P124" s="8"/>
      <c r="Q124" s="8"/>
    </row>
    <row r="125" spans="1:17" ht="16.5">
      <c r="A125" s="8"/>
      <c r="B125" s="8"/>
      <c r="C125" s="8"/>
      <c r="D125" s="8"/>
      <c r="E125" s="8"/>
      <c r="F125" s="8"/>
      <c r="G125" s="8"/>
      <c r="H125" s="8"/>
      <c r="I125" s="8"/>
      <c r="J125" s="8"/>
      <c r="K125" s="8"/>
      <c r="L125" s="8"/>
      <c r="M125" s="8"/>
      <c r="N125" s="8"/>
      <c r="O125" s="8"/>
      <c r="P125" s="8"/>
      <c r="Q125" s="8"/>
    </row>
    <row r="126" spans="1:17" ht="16.5">
      <c r="A126" s="8"/>
      <c r="B126" s="12"/>
      <c r="C126" s="13"/>
      <c r="D126" s="14"/>
      <c r="E126" s="14"/>
      <c r="F126" s="15" t="s">
        <v>61</v>
      </c>
      <c r="G126" s="16">
        <f>SUM(C113:H113)</f>
        <v>18</v>
      </c>
      <c r="H126" s="15" t="s">
        <v>62</v>
      </c>
      <c r="I126" s="8"/>
      <c r="J126" s="8"/>
      <c r="K126" s="8"/>
      <c r="L126" s="8"/>
      <c r="M126" s="8"/>
      <c r="N126" s="15" t="s">
        <v>61</v>
      </c>
      <c r="O126" s="16">
        <f>SUM(K113:P113)</f>
        <v>5</v>
      </c>
      <c r="P126" s="15" t="s">
        <v>62</v>
      </c>
      <c r="Q126" s="8"/>
    </row>
    <row r="127" spans="1:17" ht="16.5">
      <c r="A127" s="8"/>
      <c r="B127" s="6"/>
      <c r="C127" s="6"/>
      <c r="D127" s="6"/>
      <c r="E127" s="6"/>
      <c r="F127" s="4"/>
      <c r="G127" s="6"/>
      <c r="H127" s="6"/>
      <c r="I127" s="4"/>
      <c r="J127" s="4"/>
      <c r="K127" s="4"/>
      <c r="L127" s="4"/>
      <c r="M127" s="4"/>
      <c r="N127" s="4"/>
      <c r="O127" s="18"/>
      <c r="P127" s="6"/>
      <c r="Q127" s="8"/>
    </row>
    <row r="128" spans="1:17" ht="16.5">
      <c r="A128" s="8"/>
      <c r="B128" s="4"/>
      <c r="C128" s="4"/>
      <c r="D128" s="4"/>
      <c r="E128" s="4"/>
      <c r="F128" s="4"/>
      <c r="G128" s="6"/>
      <c r="H128" s="17"/>
      <c r="I128" s="4"/>
      <c r="J128" s="4"/>
      <c r="K128" s="4"/>
      <c r="L128" s="4"/>
      <c r="M128" s="4"/>
      <c r="N128" s="4"/>
      <c r="O128" s="6"/>
      <c r="P128" s="17"/>
      <c r="Q128" s="8"/>
    </row>
    <row r="129" spans="1:17" ht="18.75">
      <c r="A129" s="8"/>
      <c r="B129" s="5" t="str">
        <f>'REKOD PRESTASI MURID'!S12</f>
        <v>5.0
KEKELUARGAAN</v>
      </c>
      <c r="C129" s="18"/>
      <c r="D129" s="18"/>
      <c r="E129" s="18"/>
      <c r="F129" s="18"/>
      <c r="G129" s="18"/>
      <c r="H129" s="7"/>
      <c r="I129" s="4"/>
      <c r="J129" s="5" t="str">
        <f>'REKOD PRESTASI MURID'!T12</f>
        <v>6.0
PERHUBUNGAN</v>
      </c>
      <c r="K129" s="18"/>
      <c r="L129" s="18"/>
      <c r="M129" s="18"/>
      <c r="N129" s="18"/>
      <c r="O129" s="18"/>
      <c r="P129" s="7"/>
      <c r="Q129" s="8"/>
    </row>
    <row r="130" spans="1:17" ht="16.5">
      <c r="A130" s="8"/>
      <c r="B130" s="9" t="s">
        <v>48</v>
      </c>
      <c r="C130" s="10" t="s">
        <v>54</v>
      </c>
      <c r="D130" s="10" t="s">
        <v>55</v>
      </c>
      <c r="E130" s="10" t="s">
        <v>56</v>
      </c>
      <c r="F130" s="10" t="s">
        <v>57</v>
      </c>
      <c r="G130" s="10" t="s">
        <v>58</v>
      </c>
      <c r="H130" s="10" t="s">
        <v>59</v>
      </c>
      <c r="I130" s="8"/>
      <c r="J130" s="9" t="s">
        <v>48</v>
      </c>
      <c r="K130" s="10" t="s">
        <v>54</v>
      </c>
      <c r="L130" s="10" t="s">
        <v>55</v>
      </c>
      <c r="M130" s="10" t="s">
        <v>56</v>
      </c>
      <c r="N130" s="10" t="s">
        <v>57</v>
      </c>
      <c r="O130" s="10" t="s">
        <v>58</v>
      </c>
      <c r="P130" s="10" t="s">
        <v>59</v>
      </c>
      <c r="Q130" s="8"/>
    </row>
    <row r="131" spans="1:17" ht="16.5">
      <c r="A131" s="8"/>
      <c r="B131" s="11" t="s">
        <v>60</v>
      </c>
      <c r="C131" s="11">
        <f>COUNTIF('REKOD PRESTASI MURID'!$S$13:$S$66,1)</f>
        <v>0</v>
      </c>
      <c r="D131" s="11">
        <f>COUNTIF('REKOD PRESTASI MURID'!$S$13:$S$66,2)</f>
        <v>0</v>
      </c>
      <c r="E131" s="11">
        <f>COUNTIF('REKOD PRESTASI MURID'!$S$13:$S$66,3)</f>
        <v>5</v>
      </c>
      <c r="F131" s="11">
        <f>COUNTIF('REKOD PRESTASI MURID'!$S$13:$S$66,4)</f>
        <v>0</v>
      </c>
      <c r="G131" s="11">
        <f>COUNTIF('REKOD PRESTASI MURID'!$S$13:$S$66,5)</f>
        <v>0</v>
      </c>
      <c r="H131" s="11">
        <f>COUNTIF('REKOD PRESTASI MURID'!$S$13:$S$66,6)</f>
        <v>0</v>
      </c>
      <c r="I131" s="8"/>
      <c r="J131" s="11" t="s">
        <v>60</v>
      </c>
      <c r="K131" s="11">
        <f>COUNTIF('REKOD PRESTASI MURID'!$T$13:$T$66,1)</f>
        <v>0</v>
      </c>
      <c r="L131" s="11">
        <f>COUNTIF('REKOD PRESTASI MURID'!$T$13:$T$66,2)</f>
        <v>0</v>
      </c>
      <c r="M131" s="11">
        <f>COUNTIF('REKOD PRESTASI MURID'!$T$13:$T$66,3)</f>
        <v>5</v>
      </c>
      <c r="N131" s="11">
        <f>COUNTIF('REKOD PRESTASI MURID'!$T$13:$T$66,4)</f>
        <v>0</v>
      </c>
      <c r="O131" s="11">
        <f>COUNTIF('REKOD PRESTASI MURID'!$T$13:$T$66,5)</f>
        <v>0</v>
      </c>
      <c r="P131" s="11">
        <f>COUNTIF('REKOD PRESTASI MURID'!$T$13:$T$66,6)</f>
        <v>0</v>
      </c>
      <c r="Q131" s="8"/>
    </row>
    <row r="132" spans="1:17" ht="16.5">
      <c r="A132" s="8"/>
      <c r="B132" s="19"/>
      <c r="C132" s="19"/>
      <c r="D132" s="19"/>
      <c r="E132" s="19"/>
      <c r="F132" s="19"/>
      <c r="G132" s="19"/>
      <c r="H132" s="19"/>
      <c r="I132" s="8"/>
      <c r="J132" s="19"/>
      <c r="K132" s="19"/>
      <c r="L132" s="19"/>
      <c r="M132" s="19"/>
      <c r="N132" s="19"/>
      <c r="O132" s="19"/>
      <c r="P132" s="19"/>
      <c r="Q132" s="8"/>
    </row>
    <row r="133" spans="1:17" ht="16.5">
      <c r="A133" s="8"/>
      <c r="B133" s="19"/>
      <c r="C133" s="19"/>
      <c r="D133" s="19"/>
      <c r="E133" s="19"/>
      <c r="F133" s="19"/>
      <c r="G133" s="19"/>
      <c r="H133" s="19"/>
      <c r="I133" s="8"/>
      <c r="J133" s="19"/>
      <c r="K133" s="19"/>
      <c r="L133" s="19"/>
      <c r="M133" s="19"/>
      <c r="N133" s="19"/>
      <c r="O133" s="19"/>
      <c r="P133" s="19"/>
      <c r="Q133" s="8"/>
    </row>
    <row r="134" spans="1:17" ht="16.5">
      <c r="A134" s="8"/>
      <c r="B134" s="19"/>
      <c r="C134" s="19"/>
      <c r="D134" s="19"/>
      <c r="E134" s="19"/>
      <c r="F134" s="19"/>
      <c r="G134" s="19"/>
      <c r="H134" s="19"/>
      <c r="I134" s="8"/>
      <c r="J134" s="19"/>
      <c r="K134" s="19"/>
      <c r="L134" s="19"/>
      <c r="M134" s="19"/>
      <c r="N134" s="19"/>
      <c r="O134" s="19"/>
      <c r="P134" s="19"/>
      <c r="Q134" s="8"/>
    </row>
    <row r="135" spans="1:17" ht="16.5">
      <c r="A135" s="8"/>
      <c r="B135" s="19"/>
      <c r="C135" s="19"/>
      <c r="D135" s="19"/>
      <c r="E135" s="19"/>
      <c r="F135" s="19"/>
      <c r="G135" s="19"/>
      <c r="H135" s="19"/>
      <c r="I135" s="8"/>
      <c r="J135" s="19"/>
      <c r="K135" s="19"/>
      <c r="L135" s="19"/>
      <c r="M135" s="19"/>
      <c r="N135" s="19"/>
      <c r="O135" s="19"/>
      <c r="P135" s="19"/>
      <c r="Q135" s="8"/>
    </row>
    <row r="136" spans="1:17" ht="16.5">
      <c r="A136" s="8"/>
      <c r="B136" s="19"/>
      <c r="C136" s="19"/>
      <c r="D136" s="19"/>
      <c r="E136" s="19"/>
      <c r="F136" s="19"/>
      <c r="G136" s="19"/>
      <c r="H136" s="19"/>
      <c r="I136" s="8"/>
      <c r="J136" s="19"/>
      <c r="K136" s="19"/>
      <c r="L136" s="19"/>
      <c r="M136" s="19"/>
      <c r="N136" s="19"/>
      <c r="O136" s="19"/>
      <c r="P136" s="19"/>
      <c r="Q136" s="8"/>
    </row>
    <row r="137" spans="1:17" ht="16.5">
      <c r="A137" s="8"/>
      <c r="B137" s="19"/>
      <c r="C137" s="19"/>
      <c r="D137" s="19"/>
      <c r="E137" s="19"/>
      <c r="F137" s="19"/>
      <c r="G137" s="19"/>
      <c r="H137" s="19"/>
      <c r="I137" s="8"/>
      <c r="J137" s="19"/>
      <c r="K137" s="19"/>
      <c r="L137" s="19"/>
      <c r="M137" s="19"/>
      <c r="N137" s="19"/>
      <c r="O137" s="19"/>
      <c r="P137" s="19"/>
      <c r="Q137" s="8"/>
    </row>
    <row r="138" spans="1:17" ht="16.5">
      <c r="A138" s="8"/>
      <c r="B138" s="19"/>
      <c r="C138" s="19"/>
      <c r="D138" s="19"/>
      <c r="E138" s="19"/>
      <c r="F138" s="19"/>
      <c r="G138" s="19"/>
      <c r="H138" s="19"/>
      <c r="I138" s="8"/>
      <c r="J138" s="19"/>
      <c r="K138" s="19"/>
      <c r="L138" s="19"/>
      <c r="M138" s="19"/>
      <c r="N138" s="19"/>
      <c r="O138" s="19"/>
      <c r="P138" s="19"/>
      <c r="Q138" s="8"/>
    </row>
    <row r="139" spans="1:17" ht="16.5">
      <c r="A139" s="8"/>
      <c r="B139" s="19"/>
      <c r="C139" s="19"/>
      <c r="D139" s="19"/>
      <c r="E139" s="19"/>
      <c r="F139" s="19"/>
      <c r="G139" s="19"/>
      <c r="H139" s="19"/>
      <c r="I139" s="8"/>
      <c r="J139" s="19"/>
      <c r="K139" s="19"/>
      <c r="L139" s="19"/>
      <c r="M139" s="19"/>
      <c r="N139" s="19"/>
      <c r="O139" s="19"/>
      <c r="P139" s="19"/>
      <c r="Q139" s="8"/>
    </row>
    <row r="140" spans="1:17" ht="16.5">
      <c r="A140" s="8"/>
      <c r="B140" s="19"/>
      <c r="C140" s="19"/>
      <c r="D140" s="19"/>
      <c r="E140" s="19"/>
      <c r="F140" s="19"/>
      <c r="G140" s="19"/>
      <c r="H140" s="19"/>
      <c r="I140" s="8"/>
      <c r="J140" s="19"/>
      <c r="K140" s="19"/>
      <c r="L140" s="19"/>
      <c r="M140" s="19"/>
      <c r="N140" s="19"/>
      <c r="O140" s="19"/>
      <c r="P140" s="19"/>
      <c r="Q140" s="8"/>
    </row>
    <row r="141" spans="1:17" ht="16.5">
      <c r="A141" s="8"/>
      <c r="B141" s="19"/>
      <c r="C141" s="19"/>
      <c r="D141" s="19"/>
      <c r="E141" s="19"/>
      <c r="F141" s="19"/>
      <c r="G141" s="19"/>
      <c r="H141" s="19"/>
      <c r="I141" s="8"/>
      <c r="J141" s="19"/>
      <c r="K141" s="19"/>
      <c r="L141" s="19"/>
      <c r="M141" s="19"/>
      <c r="N141" s="19"/>
      <c r="O141" s="19"/>
      <c r="P141" s="19"/>
      <c r="Q141" s="8"/>
    </row>
    <row r="142" spans="1:17" ht="16.5">
      <c r="A142" s="8"/>
      <c r="B142" s="19"/>
      <c r="C142" s="19"/>
      <c r="D142" s="19"/>
      <c r="E142" s="19"/>
      <c r="F142" s="19"/>
      <c r="G142" s="19"/>
      <c r="H142" s="19"/>
      <c r="I142" s="8"/>
      <c r="J142" s="19"/>
      <c r="K142" s="19"/>
      <c r="L142" s="19"/>
      <c r="M142" s="19"/>
      <c r="N142" s="19"/>
      <c r="O142" s="19"/>
      <c r="P142" s="19"/>
      <c r="Q142" s="8"/>
    </row>
    <row r="143" spans="1:17" ht="16.5">
      <c r="A143" s="8"/>
      <c r="B143" s="19"/>
      <c r="C143" s="19"/>
      <c r="D143" s="19"/>
      <c r="E143" s="19"/>
      <c r="F143" s="19"/>
      <c r="G143" s="19"/>
      <c r="H143" s="19"/>
      <c r="I143" s="8"/>
      <c r="J143" s="19"/>
      <c r="K143" s="19"/>
      <c r="L143" s="19"/>
      <c r="M143" s="19"/>
      <c r="N143" s="19"/>
      <c r="O143" s="19"/>
      <c r="P143" s="19"/>
      <c r="Q143" s="8"/>
    </row>
    <row r="144" spans="1:17" ht="16.5">
      <c r="A144" s="8"/>
      <c r="B144" s="19"/>
      <c r="C144" s="19"/>
      <c r="D144" s="19"/>
      <c r="E144" s="19"/>
      <c r="F144" s="15" t="s">
        <v>61</v>
      </c>
      <c r="G144" s="16">
        <f>SUM(C131:H131)</f>
        <v>5</v>
      </c>
      <c r="H144" s="15" t="s">
        <v>62</v>
      </c>
      <c r="I144" s="14"/>
      <c r="J144" s="19"/>
      <c r="K144" s="19"/>
      <c r="L144" s="19"/>
      <c r="M144" s="19"/>
      <c r="N144" s="15" t="s">
        <v>61</v>
      </c>
      <c r="O144" s="16">
        <f>SUM(K131:P131)</f>
        <v>5</v>
      </c>
      <c r="P144" s="15" t="s">
        <v>62</v>
      </c>
      <c r="Q144" s="8"/>
    </row>
    <row r="145" spans="1:17" ht="16.5">
      <c r="A145" s="8"/>
      <c r="B145" s="8"/>
      <c r="C145" s="8"/>
      <c r="D145" s="8"/>
      <c r="E145" s="8"/>
      <c r="F145" s="8"/>
      <c r="G145" s="14"/>
      <c r="H145" s="20"/>
      <c r="I145" s="14"/>
      <c r="J145" s="8"/>
      <c r="K145" s="8"/>
      <c r="L145" s="8"/>
      <c r="M145" s="8"/>
      <c r="N145" s="8"/>
      <c r="O145" s="14"/>
      <c r="P145" s="20"/>
      <c r="Q145" s="8"/>
    </row>
    <row r="146" spans="1:17" ht="16.5">
      <c r="A146" s="8"/>
      <c r="B146" s="8"/>
      <c r="C146" s="8"/>
      <c r="D146" s="8"/>
      <c r="E146" s="8"/>
      <c r="F146" s="8"/>
      <c r="G146" s="14"/>
      <c r="H146" s="20"/>
      <c r="I146" s="14"/>
      <c r="J146" s="8"/>
      <c r="K146" s="8"/>
      <c r="L146" s="8"/>
      <c r="M146" s="8"/>
      <c r="N146" s="8"/>
      <c r="O146" s="14"/>
      <c r="P146" s="20"/>
      <c r="Q146" s="8"/>
    </row>
    <row r="147" spans="1:17" ht="18.75">
      <c r="A147" s="8"/>
      <c r="B147" s="5" t="str">
        <f>'REKOD PRESTASI MURID'!U12</f>
        <v>7.0
PENYAKIT</v>
      </c>
      <c r="C147" s="6"/>
      <c r="D147" s="6"/>
      <c r="E147" s="6"/>
      <c r="F147" s="6"/>
      <c r="G147" s="6"/>
      <c r="H147" s="7"/>
      <c r="I147" s="4"/>
      <c r="J147" s="5" t="str">
        <f>'REKOD PRESTASI MURID'!V12</f>
        <v>8.0
KESELAMATAN</v>
      </c>
      <c r="K147" s="6"/>
      <c r="L147" s="6"/>
      <c r="M147" s="6"/>
      <c r="N147" s="6"/>
      <c r="O147" s="6"/>
      <c r="P147" s="7"/>
      <c r="Q147" s="8"/>
    </row>
    <row r="148" spans="1:17" ht="16.5">
      <c r="A148" s="8"/>
      <c r="B148" s="9" t="s">
        <v>48</v>
      </c>
      <c r="C148" s="10" t="s">
        <v>54</v>
      </c>
      <c r="D148" s="10" t="s">
        <v>55</v>
      </c>
      <c r="E148" s="10" t="s">
        <v>56</v>
      </c>
      <c r="F148" s="10" t="s">
        <v>57</v>
      </c>
      <c r="G148" s="10" t="s">
        <v>58</v>
      </c>
      <c r="H148" s="10" t="s">
        <v>59</v>
      </c>
      <c r="I148" s="8"/>
      <c r="J148" s="9" t="s">
        <v>48</v>
      </c>
      <c r="K148" s="10" t="s">
        <v>54</v>
      </c>
      <c r="L148" s="10" t="s">
        <v>55</v>
      </c>
      <c r="M148" s="10" t="s">
        <v>56</v>
      </c>
      <c r="N148" s="10" t="s">
        <v>57</v>
      </c>
      <c r="O148" s="10" t="s">
        <v>58</v>
      </c>
      <c r="P148" s="10" t="s">
        <v>59</v>
      </c>
      <c r="Q148" s="8"/>
    </row>
    <row r="149" spans="1:17" ht="16.5">
      <c r="A149" s="8"/>
      <c r="B149" s="11" t="s">
        <v>60</v>
      </c>
      <c r="C149" s="11">
        <f>COUNTIF('REKOD PRESTASI MURID'!$U$13:$U$66,1)</f>
        <v>0</v>
      </c>
      <c r="D149" s="11">
        <f>COUNTIF('REKOD PRESTASI MURID'!$U$13:$U$66,2)</f>
        <v>0</v>
      </c>
      <c r="E149" s="11">
        <f>COUNTIF('REKOD PRESTASI MURID'!$U$13:$U$66,3)</f>
        <v>5</v>
      </c>
      <c r="F149" s="11">
        <f>COUNTIF('REKOD PRESTASI MURID'!$U$13:$U$66,4)</f>
        <v>0</v>
      </c>
      <c r="G149" s="11">
        <f>COUNTIF('REKOD PRESTASI MURID'!$U$13:$U$66,5)</f>
        <v>0</v>
      </c>
      <c r="H149" s="11">
        <f>COUNTIF('REKOD PRESTASI MURID'!$U$13:$U$66,6)</f>
        <v>0</v>
      </c>
      <c r="I149" s="8"/>
      <c r="J149" s="11" t="s">
        <v>60</v>
      </c>
      <c r="K149" s="11">
        <f>COUNTIF('REKOD PRESTASI MURID'!$V$13:$V$66,1)</f>
        <v>0</v>
      </c>
      <c r="L149" s="11">
        <f>COUNTIF('REKOD PRESTASI MURID'!$V$13:$V$66,2)</f>
        <v>0</v>
      </c>
      <c r="M149" s="11">
        <f>COUNTIF('REKOD PRESTASI MURID'!$V$13:$V$66,3)</f>
        <v>5</v>
      </c>
      <c r="N149" s="11">
        <f>COUNTIF('REKOD PRESTASI MURID'!$V$13:$V$66,4)</f>
        <v>0</v>
      </c>
      <c r="O149" s="11">
        <f>COUNTIF('REKOD PRESTASI MURID'!$V$13:$V$66,5)</f>
        <v>0</v>
      </c>
      <c r="P149" s="11">
        <f>COUNTIF('REKOD PRESTASI MURID'!$V$13:$V$66,6)</f>
        <v>0</v>
      </c>
      <c r="Q149" s="8"/>
    </row>
    <row r="150" spans="1:17" ht="16.5">
      <c r="A150" s="8"/>
      <c r="B150" s="8"/>
      <c r="C150" s="8"/>
      <c r="D150" s="8"/>
      <c r="E150" s="6"/>
      <c r="F150" s="8"/>
      <c r="G150" s="8"/>
      <c r="H150" s="8"/>
      <c r="I150" s="8"/>
      <c r="J150" s="8"/>
      <c r="K150" s="8"/>
      <c r="L150" s="8"/>
      <c r="M150" s="8"/>
      <c r="N150" s="8"/>
      <c r="O150" s="8"/>
      <c r="P150" s="8"/>
      <c r="Q150" s="8"/>
    </row>
    <row r="151" spans="1:17" ht="16.5">
      <c r="A151" s="8"/>
      <c r="B151" s="8"/>
      <c r="C151" s="8"/>
      <c r="D151" s="8"/>
      <c r="E151" s="8"/>
      <c r="F151" s="6"/>
      <c r="G151" s="6"/>
      <c r="H151" s="6"/>
      <c r="I151" s="8"/>
      <c r="J151" s="8"/>
      <c r="K151" s="8"/>
      <c r="L151" s="8"/>
      <c r="M151" s="8"/>
      <c r="N151" s="8"/>
      <c r="O151" s="8"/>
      <c r="P151" s="8"/>
      <c r="Q151" s="8"/>
    </row>
    <row r="152" spans="1:17" ht="16.5">
      <c r="A152" s="8"/>
      <c r="B152" s="8"/>
      <c r="C152" s="8"/>
      <c r="D152" s="8"/>
      <c r="E152" s="8"/>
      <c r="F152" s="6"/>
      <c r="G152" s="6"/>
      <c r="H152" s="6"/>
      <c r="I152" s="8"/>
      <c r="J152" s="8"/>
      <c r="K152" s="8"/>
      <c r="L152" s="8"/>
      <c r="M152" s="8"/>
      <c r="N152" s="8"/>
      <c r="O152" s="8"/>
      <c r="P152" s="8"/>
      <c r="Q152" s="8"/>
    </row>
    <row r="153" spans="1:17" ht="16.5">
      <c r="A153" s="8"/>
      <c r="B153" s="8"/>
      <c r="C153" s="8"/>
      <c r="D153" s="8"/>
      <c r="E153" s="8"/>
      <c r="F153" s="6"/>
      <c r="G153" s="6"/>
      <c r="H153" s="6"/>
      <c r="I153" s="8"/>
      <c r="J153" s="8"/>
      <c r="K153" s="8"/>
      <c r="L153" s="8"/>
      <c r="M153" s="8"/>
      <c r="N153" s="8"/>
      <c r="O153" s="8"/>
      <c r="P153" s="8"/>
      <c r="Q153" s="8"/>
    </row>
    <row r="154" spans="1:17" ht="16.5">
      <c r="A154" s="8"/>
      <c r="B154" s="8"/>
      <c r="C154" s="8"/>
      <c r="D154" s="8"/>
      <c r="E154" s="8"/>
      <c r="F154" s="6"/>
      <c r="G154" s="6"/>
      <c r="H154" s="6"/>
      <c r="I154" s="8"/>
      <c r="J154" s="8"/>
      <c r="K154" s="8"/>
      <c r="L154" s="8"/>
      <c r="M154" s="8"/>
      <c r="N154" s="8"/>
      <c r="O154" s="8"/>
      <c r="P154" s="8"/>
      <c r="Q154" s="8"/>
    </row>
    <row r="155" spans="1:17" ht="16.5">
      <c r="A155" s="8"/>
      <c r="B155" s="8"/>
      <c r="C155" s="8"/>
      <c r="D155" s="8"/>
      <c r="E155" s="8"/>
      <c r="F155" s="6"/>
      <c r="G155" s="6"/>
      <c r="H155" s="6"/>
      <c r="I155" s="8"/>
      <c r="J155" s="8"/>
      <c r="K155" s="8"/>
      <c r="L155" s="8"/>
      <c r="M155" s="8"/>
      <c r="N155" s="8"/>
      <c r="O155" s="8"/>
      <c r="P155" s="8"/>
      <c r="Q155" s="8"/>
    </row>
    <row r="156" spans="1:17" ht="16.5">
      <c r="A156" s="8"/>
      <c r="B156" s="8"/>
      <c r="C156" s="8"/>
      <c r="D156" s="8"/>
      <c r="E156" s="8"/>
      <c r="F156" s="6"/>
      <c r="G156" s="6"/>
      <c r="H156" s="6"/>
      <c r="I156" s="6"/>
      <c r="J156" s="8"/>
      <c r="K156" s="8"/>
      <c r="L156" s="8"/>
      <c r="M156" s="8"/>
      <c r="N156" s="24"/>
      <c r="O156" s="24"/>
      <c r="P156" s="24"/>
      <c r="Q156" s="8"/>
    </row>
    <row r="157" spans="1:17" ht="16.5">
      <c r="A157" s="8"/>
      <c r="B157" s="8"/>
      <c r="C157" s="8"/>
      <c r="D157" s="8"/>
      <c r="E157" s="8"/>
      <c r="F157" s="24"/>
      <c r="G157" s="24"/>
      <c r="H157" s="24"/>
      <c r="I157" s="8"/>
      <c r="J157" s="8"/>
      <c r="K157" s="8"/>
      <c r="L157" s="8"/>
      <c r="M157" s="8"/>
      <c r="N157" s="24"/>
      <c r="O157" s="24"/>
      <c r="P157" s="24"/>
      <c r="Q157" s="8"/>
    </row>
    <row r="158" spans="1:17" ht="16.5">
      <c r="A158" s="8"/>
      <c r="B158" s="8"/>
      <c r="C158" s="8"/>
      <c r="D158" s="8"/>
      <c r="E158" s="8"/>
      <c r="F158" s="8"/>
      <c r="G158" s="8"/>
      <c r="H158" s="8"/>
      <c r="I158" s="8"/>
      <c r="J158" s="8"/>
      <c r="K158" s="8"/>
      <c r="L158" s="8"/>
      <c r="M158" s="8"/>
      <c r="N158" s="24"/>
      <c r="O158" s="24"/>
      <c r="P158" s="24"/>
      <c r="Q158" s="8"/>
    </row>
    <row r="159" spans="1:17" ht="16.5">
      <c r="A159" s="8"/>
      <c r="B159" s="8"/>
      <c r="C159" s="8"/>
      <c r="D159" s="8"/>
      <c r="E159" s="8"/>
      <c r="F159" s="8"/>
      <c r="G159" s="8"/>
      <c r="H159" s="8"/>
      <c r="I159" s="8"/>
      <c r="J159" s="8"/>
      <c r="K159" s="8"/>
      <c r="L159" s="8"/>
      <c r="M159" s="8"/>
      <c r="N159" s="8"/>
      <c r="O159" s="8"/>
      <c r="P159" s="8"/>
      <c r="Q159" s="8"/>
    </row>
    <row r="160" spans="1:17" ht="16.5">
      <c r="A160" s="8"/>
      <c r="B160" s="8"/>
      <c r="C160" s="8"/>
      <c r="D160" s="8"/>
      <c r="E160" s="8"/>
      <c r="F160" s="8"/>
      <c r="G160" s="8"/>
      <c r="H160" s="8"/>
      <c r="I160" s="8"/>
      <c r="J160" s="8"/>
      <c r="K160" s="8"/>
      <c r="L160" s="8"/>
      <c r="M160" s="8"/>
      <c r="N160" s="8"/>
      <c r="O160" s="8"/>
      <c r="P160" s="8"/>
      <c r="Q160" s="8"/>
    </row>
    <row r="161" spans="1:17" ht="16.5">
      <c r="A161" s="8"/>
      <c r="B161" s="8"/>
      <c r="C161" s="8"/>
      <c r="D161" s="8"/>
      <c r="E161" s="8"/>
      <c r="F161" s="8"/>
      <c r="G161" s="8"/>
      <c r="H161" s="8"/>
      <c r="I161" s="8"/>
      <c r="J161" s="8"/>
      <c r="K161" s="8"/>
      <c r="L161" s="8"/>
      <c r="M161" s="8"/>
      <c r="N161" s="8"/>
      <c r="O161" s="8"/>
      <c r="P161" s="8"/>
      <c r="Q161" s="8"/>
    </row>
    <row r="162" spans="1:17" ht="16.5">
      <c r="A162" s="8"/>
      <c r="B162" s="12"/>
      <c r="C162" s="13"/>
      <c r="D162" s="14"/>
      <c r="E162" s="14"/>
      <c r="F162" s="15" t="s">
        <v>61</v>
      </c>
      <c r="G162" s="16">
        <f>SUM(C149:H149)</f>
        <v>5</v>
      </c>
      <c r="H162" s="15" t="s">
        <v>62</v>
      </c>
      <c r="I162" s="8"/>
      <c r="J162" s="8"/>
      <c r="K162" s="8"/>
      <c r="L162" s="8"/>
      <c r="M162" s="8"/>
      <c r="N162" s="15" t="s">
        <v>61</v>
      </c>
      <c r="O162" s="16">
        <f>SUM(K149:P149)</f>
        <v>5</v>
      </c>
      <c r="P162" s="15" t="s">
        <v>62</v>
      </c>
      <c r="Q162" s="8"/>
    </row>
    <row r="163" spans="1:17" ht="16.5">
      <c r="A163" s="8"/>
      <c r="B163" s="6"/>
      <c r="C163" s="6"/>
      <c r="D163" s="6"/>
      <c r="E163" s="6"/>
      <c r="F163" s="4"/>
      <c r="G163" s="6"/>
      <c r="H163" s="6"/>
      <c r="I163" s="4"/>
      <c r="J163" s="4"/>
      <c r="K163" s="4"/>
      <c r="L163" s="4"/>
      <c r="M163" s="4"/>
      <c r="N163" s="4"/>
      <c r="O163" s="18"/>
      <c r="P163" s="6"/>
      <c r="Q163" s="8"/>
    </row>
    <row r="164" spans="1:17" ht="16.5">
      <c r="A164" s="8"/>
      <c r="B164" s="4"/>
      <c r="C164" s="4"/>
      <c r="D164" s="4"/>
      <c r="E164" s="4"/>
      <c r="F164" s="4"/>
      <c r="G164" s="6"/>
      <c r="H164" s="17"/>
      <c r="I164" s="6"/>
      <c r="J164" s="4"/>
      <c r="K164" s="4"/>
      <c r="L164" s="4"/>
      <c r="M164" s="4"/>
      <c r="N164" s="4"/>
      <c r="O164" s="6"/>
      <c r="P164" s="17"/>
      <c r="Q164" s="8"/>
    </row>
    <row r="165" spans="1:17" ht="18.75">
      <c r="A165" s="8"/>
      <c r="B165" s="5" t="str">
        <f>'REKOD PRESTASI MURID'!W12</f>
        <v>9.0
PEMAKANAN</v>
      </c>
      <c r="C165" s="18"/>
      <c r="D165" s="18"/>
      <c r="E165" s="18"/>
      <c r="F165" s="18"/>
      <c r="G165" s="18"/>
      <c r="H165" s="7"/>
      <c r="I165" s="4"/>
      <c r="J165" s="247" t="str">
        <f>'REKOD PRESTASI MURID'!X12</f>
        <v>10.0 
PERTOLONGAN CEMAS</v>
      </c>
      <c r="K165" s="247"/>
      <c r="L165" s="247"/>
      <c r="M165" s="247"/>
      <c r="N165" s="18"/>
      <c r="O165" s="18"/>
      <c r="P165" s="7"/>
      <c r="Q165" s="8"/>
    </row>
    <row r="166" spans="1:17" ht="16.5">
      <c r="A166" s="8"/>
      <c r="B166" s="9" t="s">
        <v>48</v>
      </c>
      <c r="C166" s="10" t="s">
        <v>54</v>
      </c>
      <c r="D166" s="10" t="s">
        <v>55</v>
      </c>
      <c r="E166" s="10" t="s">
        <v>56</v>
      </c>
      <c r="F166" s="10" t="s">
        <v>57</v>
      </c>
      <c r="G166" s="10" t="s">
        <v>58</v>
      </c>
      <c r="H166" s="10" t="s">
        <v>59</v>
      </c>
      <c r="I166" s="8"/>
      <c r="J166" s="9" t="s">
        <v>48</v>
      </c>
      <c r="K166" s="10" t="s">
        <v>54</v>
      </c>
      <c r="L166" s="10" t="s">
        <v>55</v>
      </c>
      <c r="M166" s="10" t="s">
        <v>56</v>
      </c>
      <c r="N166" s="10" t="s">
        <v>57</v>
      </c>
      <c r="O166" s="10" t="s">
        <v>58</v>
      </c>
      <c r="P166" s="10" t="s">
        <v>59</v>
      </c>
      <c r="Q166" s="8"/>
    </row>
    <row r="167" spans="1:17" ht="16.5">
      <c r="A167" s="8"/>
      <c r="B167" s="11" t="s">
        <v>60</v>
      </c>
      <c r="C167" s="11">
        <f>COUNTIF('REKOD PRESTASI MURID'!$W$13:$W$66,1)</f>
        <v>0</v>
      </c>
      <c r="D167" s="11">
        <f>COUNTIF('REKOD PRESTASI MURID'!$W$13:$W$66,2)</f>
        <v>0</v>
      </c>
      <c r="E167" s="11">
        <f>COUNTIF('REKOD PRESTASI MURID'!$W$13:$W$66,3)</f>
        <v>5</v>
      </c>
      <c r="F167" s="11">
        <f>COUNTIF('REKOD PRESTASI MURID'!$W$13:$W$66,4)</f>
        <v>0</v>
      </c>
      <c r="G167" s="11">
        <f>COUNTIF('REKOD PRESTASI MURID'!$W$13:$W$66,5)</f>
        <v>0</v>
      </c>
      <c r="H167" s="11">
        <f>COUNTIF('REKOD PRESTASI MURID'!$W$13:$W$66,6)</f>
        <v>0</v>
      </c>
      <c r="I167" s="8"/>
      <c r="J167" s="11" t="s">
        <v>60</v>
      </c>
      <c r="K167" s="11">
        <f>COUNTIF('REKOD PRESTASI MURID'!$X$13:$X$66,1)</f>
        <v>2</v>
      </c>
      <c r="L167" s="11">
        <f>COUNTIF('REKOD PRESTASI MURID'!$X$13:$X$66,2)</f>
        <v>2</v>
      </c>
      <c r="M167" s="11">
        <f>COUNTIF('REKOD PRESTASI MURID'!$X$13:$X$66,3)</f>
        <v>13</v>
      </c>
      <c r="N167" s="11">
        <f>COUNTIF('REKOD PRESTASI MURID'!$X$13:$X$66,4)</f>
        <v>2</v>
      </c>
      <c r="O167" s="11">
        <f>COUNTIF('REKOD PRESTASI MURID'!$X$13:$X$66,5)</f>
        <v>2</v>
      </c>
      <c r="P167" s="11">
        <f>COUNTIF('REKOD PRESTASI MURID'!$X$13:$X$66,6)</f>
        <v>2</v>
      </c>
      <c r="Q167" s="8"/>
    </row>
    <row r="168" spans="1:17" ht="16.5">
      <c r="A168" s="8"/>
      <c r="B168" s="19"/>
      <c r="C168" s="19"/>
      <c r="D168" s="19"/>
      <c r="E168" s="19"/>
      <c r="F168" s="19"/>
      <c r="G168" s="19"/>
      <c r="H168" s="19"/>
      <c r="I168" s="8"/>
      <c r="J168" s="19"/>
      <c r="K168" s="19"/>
      <c r="L168" s="19"/>
      <c r="M168" s="19"/>
      <c r="N168" s="19"/>
      <c r="O168" s="19"/>
      <c r="P168" s="19"/>
      <c r="Q168" s="8"/>
    </row>
    <row r="169" spans="1:17" ht="16.5">
      <c r="A169" s="8"/>
      <c r="B169" s="19"/>
      <c r="C169" s="19"/>
      <c r="D169" s="19"/>
      <c r="E169" s="19"/>
      <c r="F169" s="19"/>
      <c r="G169" s="19"/>
      <c r="H169" s="19"/>
      <c r="I169" s="8"/>
      <c r="J169" s="19"/>
      <c r="K169" s="19"/>
      <c r="L169" s="19"/>
      <c r="M169" s="19"/>
      <c r="N169" s="19"/>
      <c r="O169" s="19"/>
      <c r="P169" s="19"/>
      <c r="Q169" s="8"/>
    </row>
    <row r="170" spans="1:17" ht="16.5">
      <c r="A170" s="8"/>
      <c r="B170" s="19"/>
      <c r="C170" s="19"/>
      <c r="D170" s="19"/>
      <c r="E170" s="19"/>
      <c r="F170" s="19"/>
      <c r="G170" s="19"/>
      <c r="H170" s="19"/>
      <c r="I170" s="8"/>
      <c r="J170" s="19"/>
      <c r="K170" s="19"/>
      <c r="L170" s="19"/>
      <c r="M170" s="19"/>
      <c r="N170" s="19"/>
      <c r="O170" s="19"/>
      <c r="P170" s="19"/>
      <c r="Q170" s="8"/>
    </row>
    <row r="171" spans="1:17" ht="16.5">
      <c r="A171" s="8"/>
      <c r="B171" s="19"/>
      <c r="C171" s="19"/>
      <c r="D171" s="19"/>
      <c r="E171" s="19"/>
      <c r="F171" s="19"/>
      <c r="G171" s="19"/>
      <c r="H171" s="19"/>
      <c r="I171" s="8"/>
      <c r="J171" s="19"/>
      <c r="K171" s="19"/>
      <c r="L171" s="19"/>
      <c r="M171" s="19"/>
      <c r="N171" s="19"/>
      <c r="O171" s="19"/>
      <c r="P171" s="19"/>
      <c r="Q171" s="8"/>
    </row>
    <row r="172" spans="1:17" ht="16.5">
      <c r="A172" s="8"/>
      <c r="B172" s="19"/>
      <c r="C172" s="19"/>
      <c r="D172" s="19"/>
      <c r="E172" s="19"/>
      <c r="F172" s="19"/>
      <c r="G172" s="19"/>
      <c r="H172" s="19"/>
      <c r="I172" s="8"/>
      <c r="J172" s="19"/>
      <c r="K172" s="19"/>
      <c r="L172" s="19"/>
      <c r="M172" s="19"/>
      <c r="N172" s="19"/>
      <c r="O172" s="19"/>
      <c r="P172" s="19"/>
      <c r="Q172" s="8"/>
    </row>
    <row r="173" spans="1:17" ht="16.5">
      <c r="A173" s="8"/>
      <c r="B173" s="19"/>
      <c r="C173" s="19"/>
      <c r="D173" s="19"/>
      <c r="E173" s="19"/>
      <c r="F173" s="19"/>
      <c r="G173" s="19"/>
      <c r="H173" s="19"/>
      <c r="I173" s="8"/>
      <c r="J173" s="19"/>
      <c r="K173" s="19"/>
      <c r="L173" s="19"/>
      <c r="M173" s="19"/>
      <c r="N173" s="19"/>
      <c r="O173" s="19"/>
      <c r="P173" s="19"/>
      <c r="Q173" s="8"/>
    </row>
    <row r="174" spans="1:17" ht="16.5">
      <c r="A174" s="8"/>
      <c r="B174" s="19"/>
      <c r="C174" s="19"/>
      <c r="D174" s="19"/>
      <c r="E174" s="19"/>
      <c r="F174" s="19"/>
      <c r="G174" s="19"/>
      <c r="H174" s="19"/>
      <c r="I174" s="8"/>
      <c r="J174" s="19"/>
      <c r="K174" s="19"/>
      <c r="L174" s="19"/>
      <c r="M174" s="19"/>
      <c r="N174" s="19"/>
      <c r="O174" s="19"/>
      <c r="P174" s="19"/>
      <c r="Q174" s="8"/>
    </row>
    <row r="175" spans="1:17" ht="16.5">
      <c r="A175" s="8"/>
      <c r="B175" s="19"/>
      <c r="C175" s="19"/>
      <c r="D175" s="19"/>
      <c r="E175" s="19"/>
      <c r="F175" s="19"/>
      <c r="G175" s="19"/>
      <c r="H175" s="19"/>
      <c r="I175" s="8"/>
      <c r="J175" s="19"/>
      <c r="K175" s="19"/>
      <c r="L175" s="19"/>
      <c r="M175" s="19"/>
      <c r="N175" s="19"/>
      <c r="O175" s="19"/>
      <c r="P175" s="19"/>
      <c r="Q175" s="8"/>
    </row>
    <row r="176" spans="1:17" ht="16.5">
      <c r="A176" s="8"/>
      <c r="B176" s="19"/>
      <c r="C176" s="19"/>
      <c r="D176" s="19"/>
      <c r="E176" s="19"/>
      <c r="F176" s="19"/>
      <c r="G176" s="19"/>
      <c r="H176" s="19"/>
      <c r="I176" s="8"/>
      <c r="J176" s="19"/>
      <c r="K176" s="19"/>
      <c r="L176" s="19"/>
      <c r="M176" s="19"/>
      <c r="N176" s="19"/>
      <c r="O176" s="19"/>
      <c r="P176" s="19"/>
      <c r="Q176" s="8"/>
    </row>
    <row r="177" spans="1:17" ht="16.5">
      <c r="A177" s="8"/>
      <c r="B177" s="19"/>
      <c r="C177" s="19"/>
      <c r="D177" s="19"/>
      <c r="E177" s="19"/>
      <c r="F177" s="19"/>
      <c r="G177" s="19"/>
      <c r="H177" s="19"/>
      <c r="I177" s="8"/>
      <c r="J177" s="19"/>
      <c r="K177" s="19"/>
      <c r="L177" s="19"/>
      <c r="M177" s="19"/>
      <c r="N177" s="19"/>
      <c r="O177" s="19"/>
      <c r="P177" s="19"/>
      <c r="Q177" s="8"/>
    </row>
    <row r="178" spans="1:17" ht="16.5">
      <c r="A178" s="8"/>
      <c r="B178" s="19"/>
      <c r="C178" s="19"/>
      <c r="D178" s="19"/>
      <c r="E178" s="19"/>
      <c r="F178" s="19"/>
      <c r="G178" s="19"/>
      <c r="H178" s="19"/>
      <c r="I178" s="8"/>
      <c r="J178" s="19"/>
      <c r="K178" s="19"/>
      <c r="L178" s="19"/>
      <c r="M178" s="19"/>
      <c r="N178" s="19"/>
      <c r="O178" s="19"/>
      <c r="P178" s="19"/>
      <c r="Q178" s="8"/>
    </row>
    <row r="179" spans="1:17" ht="16.5">
      <c r="A179" s="8"/>
      <c r="B179" s="19"/>
      <c r="C179" s="19"/>
      <c r="D179" s="19"/>
      <c r="E179" s="19"/>
      <c r="F179" s="19"/>
      <c r="G179" s="19"/>
      <c r="H179" s="19"/>
      <c r="I179" s="8"/>
      <c r="J179" s="19"/>
      <c r="K179" s="19"/>
      <c r="L179" s="19"/>
      <c r="M179" s="19"/>
      <c r="N179" s="19"/>
      <c r="O179" s="19"/>
      <c r="P179" s="19"/>
      <c r="Q179" s="8"/>
    </row>
    <row r="180" spans="1:17" ht="16.5">
      <c r="A180" s="8"/>
      <c r="B180" s="19"/>
      <c r="C180" s="19"/>
      <c r="D180" s="19"/>
      <c r="E180" s="19"/>
      <c r="F180" s="15" t="s">
        <v>61</v>
      </c>
      <c r="G180" s="16">
        <f>SUM(C167:H167)</f>
        <v>5</v>
      </c>
      <c r="H180" s="15" t="s">
        <v>62</v>
      </c>
      <c r="I180" s="14"/>
      <c r="J180" s="19"/>
      <c r="K180" s="19"/>
      <c r="L180" s="19"/>
      <c r="M180" s="19"/>
      <c r="N180" s="15" t="s">
        <v>61</v>
      </c>
      <c r="O180" s="16">
        <f>SUM(K167:P167)</f>
        <v>23</v>
      </c>
      <c r="P180" s="15" t="s">
        <v>62</v>
      </c>
      <c r="Q180" s="8"/>
    </row>
    <row r="181" spans="1:17" ht="16.5">
      <c r="A181" s="8"/>
      <c r="B181" s="8"/>
      <c r="C181" s="8"/>
      <c r="D181" s="8"/>
      <c r="E181" s="8"/>
      <c r="F181" s="8"/>
      <c r="G181" s="14"/>
      <c r="H181" s="20"/>
      <c r="I181" s="14"/>
      <c r="J181" s="8"/>
      <c r="K181" s="8"/>
      <c r="L181" s="8"/>
      <c r="M181" s="8"/>
      <c r="N181" s="8"/>
      <c r="O181" s="14"/>
      <c r="P181" s="20"/>
      <c r="Q181" s="8"/>
    </row>
    <row r="182" spans="1:17" ht="16.5">
      <c r="A182" s="8"/>
      <c r="B182" s="8"/>
      <c r="C182" s="8"/>
      <c r="D182" s="8"/>
      <c r="E182" s="8"/>
      <c r="F182" s="8"/>
      <c r="G182" s="14"/>
      <c r="H182" s="20"/>
      <c r="I182" s="14"/>
      <c r="J182" s="8"/>
      <c r="K182" s="8"/>
      <c r="L182" s="8"/>
      <c r="M182" s="8"/>
      <c r="N182" s="8"/>
      <c r="O182" s="14"/>
      <c r="P182" s="20"/>
      <c r="Q182" s="8"/>
    </row>
    <row r="183" spans="1:17" ht="22.5" customHeight="1">
      <c r="A183" s="8"/>
      <c r="B183" s="248" t="str">
        <f>'REKOD PRESTASI MURID'!Y10</f>
        <v>TAHAP PENGUASAAN KESELURUHAN</v>
      </c>
      <c r="C183" s="248"/>
      <c r="D183" s="248"/>
      <c r="E183" s="248"/>
      <c r="F183" s="248"/>
      <c r="G183" s="248"/>
      <c r="H183" s="248"/>
      <c r="I183" s="183"/>
      <c r="J183" s="5"/>
      <c r="K183" s="18"/>
      <c r="L183" s="18"/>
      <c r="M183" s="18"/>
      <c r="N183" s="25"/>
      <c r="O183" s="26"/>
      <c r="P183" s="12"/>
      <c r="Q183" s="8"/>
    </row>
    <row r="184" spans="1:17" ht="16.5">
      <c r="A184" s="8"/>
      <c r="B184" s="9" t="s">
        <v>48</v>
      </c>
      <c r="C184" s="10" t="s">
        <v>54</v>
      </c>
      <c r="D184" s="10" t="s">
        <v>55</v>
      </c>
      <c r="E184" s="10" t="s">
        <v>56</v>
      </c>
      <c r="F184" s="10" t="s">
        <v>57</v>
      </c>
      <c r="G184" s="10" t="s">
        <v>58</v>
      </c>
      <c r="H184" s="10" t="s">
        <v>59</v>
      </c>
      <c r="I184" s="8"/>
      <c r="J184" s="184"/>
      <c r="K184" s="185"/>
      <c r="L184" s="185"/>
      <c r="M184" s="185"/>
      <c r="N184" s="185"/>
      <c r="O184" s="185"/>
      <c r="P184" s="185"/>
      <c r="Q184" s="8"/>
    </row>
    <row r="185" spans="1:17" ht="16.5">
      <c r="A185" s="8"/>
      <c r="B185" s="11" t="s">
        <v>60</v>
      </c>
      <c r="C185" s="11">
        <f>COUNTIF('REKOD PRESTASI MURID'!$Y$13:$Y$66,1)</f>
        <v>2</v>
      </c>
      <c r="D185" s="11">
        <f>COUNTIF('REKOD PRESTASI MURID'!$Y$13:$Y$66,2)</f>
        <v>2</v>
      </c>
      <c r="E185" s="11">
        <f>COUNTIF('REKOD PRESTASI MURID'!$Y$13:$Y$66,3)</f>
        <v>13</v>
      </c>
      <c r="F185" s="11">
        <f>COUNTIF('REKOD PRESTASI MURID'!$Y$13:$Y$66,4)</f>
        <v>2</v>
      </c>
      <c r="G185" s="11">
        <f>COUNTIF('REKOD PRESTASI MURID'!$Y$13:$Y$66,5)</f>
        <v>2</v>
      </c>
      <c r="H185" s="11">
        <f>COUNTIF('REKOD PRESTASI MURID'!$Y$13:$Y$66,6)</f>
        <v>2</v>
      </c>
      <c r="I185" s="8"/>
      <c r="J185" s="186"/>
      <c r="K185" s="186"/>
      <c r="L185" s="186"/>
      <c r="M185" s="186"/>
      <c r="N185" s="186"/>
      <c r="O185" s="186"/>
      <c r="P185" s="186"/>
      <c r="Q185" s="8"/>
    </row>
    <row r="186" spans="1:17" ht="16.5">
      <c r="A186" s="8"/>
      <c r="B186" s="19"/>
      <c r="C186" s="19"/>
      <c r="D186" s="19"/>
      <c r="E186" s="19"/>
      <c r="F186" s="19"/>
      <c r="G186" s="19"/>
      <c r="H186" s="19"/>
      <c r="I186" s="8"/>
      <c r="J186" s="19"/>
      <c r="K186" s="19"/>
      <c r="L186" s="19"/>
      <c r="M186" s="19"/>
      <c r="N186" s="19"/>
      <c r="O186" s="19"/>
      <c r="P186" s="19"/>
      <c r="Q186" s="8"/>
    </row>
    <row r="187" spans="1:17" ht="16.5">
      <c r="A187" s="8"/>
      <c r="B187" s="19"/>
      <c r="C187" s="19"/>
      <c r="D187" s="19"/>
      <c r="E187" s="19"/>
      <c r="F187" s="19"/>
      <c r="G187" s="19"/>
      <c r="H187" s="19"/>
      <c r="I187" s="8"/>
      <c r="J187" s="19"/>
      <c r="K187" s="19"/>
      <c r="L187" s="19"/>
      <c r="M187" s="19"/>
      <c r="N187" s="19"/>
      <c r="O187" s="19"/>
      <c r="P187" s="19"/>
      <c r="Q187" s="8"/>
    </row>
    <row r="188" spans="1:17" ht="16.5">
      <c r="A188" s="8"/>
      <c r="B188" s="19"/>
      <c r="C188" s="19"/>
      <c r="D188" s="19"/>
      <c r="E188" s="19"/>
      <c r="F188" s="19"/>
      <c r="G188" s="19"/>
      <c r="H188" s="19"/>
      <c r="I188" s="8"/>
      <c r="J188" s="19"/>
      <c r="K188" s="19"/>
      <c r="L188" s="19"/>
      <c r="M188" s="19"/>
      <c r="N188" s="19"/>
      <c r="O188" s="19"/>
      <c r="P188" s="19"/>
      <c r="Q188" s="8"/>
    </row>
    <row r="189" spans="1:17" ht="16.5">
      <c r="A189" s="8"/>
      <c r="B189" s="19"/>
      <c r="C189" s="19"/>
      <c r="D189" s="19"/>
      <c r="E189" s="19"/>
      <c r="F189" s="19"/>
      <c r="G189" s="19"/>
      <c r="H189" s="19"/>
      <c r="I189" s="8"/>
      <c r="J189" s="19"/>
      <c r="K189" s="19"/>
      <c r="L189" s="19"/>
      <c r="M189" s="19"/>
      <c r="N189" s="19"/>
      <c r="O189" s="19"/>
      <c r="P189" s="19"/>
      <c r="Q189" s="8"/>
    </row>
    <row r="190" spans="1:17" ht="16.5">
      <c r="A190" s="8"/>
      <c r="B190" s="19"/>
      <c r="C190" s="19"/>
      <c r="D190" s="19"/>
      <c r="E190" s="19"/>
      <c r="F190" s="19"/>
      <c r="G190" s="19"/>
      <c r="H190" s="19"/>
      <c r="I190" s="8"/>
      <c r="J190" s="19"/>
      <c r="K190" s="19"/>
      <c r="L190" s="19"/>
      <c r="M190" s="19"/>
      <c r="N190" s="19"/>
      <c r="O190" s="19"/>
      <c r="P190" s="19"/>
      <c r="Q190" s="8"/>
    </row>
    <row r="191" spans="1:17" ht="16.5">
      <c r="A191" s="8"/>
      <c r="B191" s="19"/>
      <c r="C191" s="19"/>
      <c r="D191" s="19"/>
      <c r="E191" s="19"/>
      <c r="F191" s="19"/>
      <c r="G191" s="19"/>
      <c r="H191" s="19"/>
      <c r="I191" s="8"/>
      <c r="J191" s="19"/>
      <c r="K191" s="19"/>
      <c r="L191" s="19"/>
      <c r="M191" s="19"/>
      <c r="N191" s="19"/>
      <c r="O191" s="19"/>
      <c r="P191" s="19"/>
      <c r="Q191" s="8"/>
    </row>
    <row r="192" spans="1:17" ht="16.5">
      <c r="A192" s="8"/>
      <c r="B192" s="19"/>
      <c r="C192" s="19"/>
      <c r="D192" s="19"/>
      <c r="E192" s="19"/>
      <c r="F192" s="19"/>
      <c r="G192" s="19"/>
      <c r="H192" s="19"/>
      <c r="I192" s="8"/>
      <c r="J192" s="19"/>
      <c r="K192" s="19"/>
      <c r="L192" s="19"/>
      <c r="M192" s="19"/>
      <c r="N192" s="19"/>
      <c r="O192" s="19"/>
      <c r="P192" s="19"/>
      <c r="Q192" s="8"/>
    </row>
    <row r="193" spans="1:17" ht="16.5">
      <c r="A193" s="8"/>
      <c r="B193" s="19"/>
      <c r="C193" s="19"/>
      <c r="D193" s="19"/>
      <c r="E193" s="19"/>
      <c r="F193" s="19"/>
      <c r="G193" s="19"/>
      <c r="H193" s="19"/>
      <c r="I193" s="8"/>
      <c r="J193" s="19"/>
      <c r="K193" s="19"/>
      <c r="L193" s="19"/>
      <c r="M193" s="19"/>
      <c r="N193" s="19"/>
      <c r="O193" s="19"/>
      <c r="P193" s="19"/>
      <c r="Q193" s="8"/>
    </row>
    <row r="194" spans="1:17" ht="16.5">
      <c r="A194" s="8"/>
      <c r="B194" s="19"/>
      <c r="C194" s="19"/>
      <c r="D194" s="19"/>
      <c r="E194" s="19"/>
      <c r="F194" s="19"/>
      <c r="G194" s="19"/>
      <c r="H194" s="19"/>
      <c r="I194" s="8"/>
      <c r="J194" s="19"/>
      <c r="K194" s="19"/>
      <c r="L194" s="19"/>
      <c r="M194" s="19"/>
      <c r="N194" s="19"/>
      <c r="O194" s="19"/>
      <c r="P194" s="19"/>
      <c r="Q194" s="8"/>
    </row>
    <row r="195" spans="1:17" ht="16.5">
      <c r="A195" s="8"/>
      <c r="B195" s="19"/>
      <c r="C195" s="19"/>
      <c r="D195" s="19"/>
      <c r="E195" s="19"/>
      <c r="F195" s="19"/>
      <c r="G195" s="19"/>
      <c r="H195" s="19"/>
      <c r="I195" s="8"/>
      <c r="J195" s="19"/>
      <c r="K195" s="19"/>
      <c r="L195" s="19"/>
      <c r="M195" s="19"/>
      <c r="N195" s="19"/>
      <c r="O195" s="19"/>
      <c r="P195" s="19"/>
      <c r="Q195" s="8"/>
    </row>
    <row r="196" spans="1:17" ht="16.5">
      <c r="A196" s="8"/>
      <c r="B196" s="19"/>
      <c r="C196" s="19"/>
      <c r="D196" s="19"/>
      <c r="E196" s="19"/>
      <c r="F196" s="19"/>
      <c r="G196" s="19"/>
      <c r="H196" s="19"/>
      <c r="I196" s="8"/>
      <c r="J196" s="19"/>
      <c r="K196" s="19"/>
      <c r="L196" s="19"/>
      <c r="M196" s="19"/>
      <c r="N196" s="19"/>
      <c r="O196" s="19"/>
      <c r="P196" s="19"/>
      <c r="Q196" s="8"/>
    </row>
    <row r="197" spans="1:17" ht="16.5">
      <c r="A197" s="8"/>
      <c r="B197" s="19"/>
      <c r="C197" s="19"/>
      <c r="D197" s="19"/>
      <c r="E197" s="19"/>
      <c r="F197" s="19"/>
      <c r="G197" s="19"/>
      <c r="H197" s="19"/>
      <c r="I197" s="8"/>
      <c r="J197" s="19"/>
      <c r="K197" s="19"/>
      <c r="L197" s="19"/>
      <c r="M197" s="19"/>
      <c r="N197" s="19"/>
      <c r="O197" s="19"/>
      <c r="P197" s="19"/>
      <c r="Q197" s="8"/>
    </row>
    <row r="198" spans="1:17" ht="16.5">
      <c r="A198" s="8"/>
      <c r="B198" s="19"/>
      <c r="C198" s="19"/>
      <c r="D198" s="19"/>
      <c r="E198" s="19"/>
      <c r="F198" s="15" t="s">
        <v>61</v>
      </c>
      <c r="G198" s="16">
        <f>SUM(C185:H185)</f>
        <v>23</v>
      </c>
      <c r="H198" s="15" t="s">
        <v>62</v>
      </c>
      <c r="I198" s="14"/>
      <c r="J198" s="19"/>
      <c r="K198" s="19"/>
      <c r="L198" s="19"/>
      <c r="M198" s="186"/>
      <c r="N198" s="186"/>
      <c r="O198" s="187"/>
      <c r="P198" s="186"/>
      <c r="Q198" s="183"/>
    </row>
    <row r="199" spans="1:17" ht="16.5">
      <c r="A199" s="8"/>
      <c r="B199" s="8"/>
      <c r="C199" s="8"/>
      <c r="D199" s="8"/>
      <c r="E199" s="8"/>
      <c r="F199" s="8"/>
      <c r="G199" s="14"/>
      <c r="H199" s="251"/>
      <c r="I199" s="14"/>
      <c r="J199" s="8"/>
      <c r="K199" s="8"/>
      <c r="L199" s="8"/>
      <c r="M199" s="8"/>
      <c r="N199" s="8"/>
      <c r="O199" s="14"/>
      <c r="P199" s="250"/>
      <c r="Q199" s="14"/>
    </row>
    <row r="200" spans="1:17" ht="16.5">
      <c r="A200" s="8"/>
      <c r="B200" s="4"/>
      <c r="C200" s="4"/>
      <c r="D200" s="4"/>
      <c r="E200" s="4"/>
      <c r="F200" s="4"/>
      <c r="G200" s="6"/>
      <c r="H200" s="250"/>
      <c r="I200" s="14"/>
      <c r="J200" s="8"/>
      <c r="K200" s="8"/>
      <c r="L200" s="8"/>
      <c r="M200" s="8"/>
      <c r="N200" s="8"/>
      <c r="O200" s="14"/>
      <c r="P200" s="250"/>
      <c r="Q200" s="14"/>
    </row>
    <row r="201" spans="1:17" ht="18.75" hidden="1">
      <c r="A201" s="8"/>
      <c r="B201" s="5">
        <f>'REKOD PRESTASI MURID'!AA12</f>
        <v>0</v>
      </c>
      <c r="C201" s="18" t="s">
        <v>63</v>
      </c>
      <c r="D201" s="18"/>
      <c r="E201" s="18"/>
      <c r="F201" s="18"/>
      <c r="G201" s="18"/>
      <c r="H201" s="12"/>
      <c r="I201" s="14"/>
      <c r="J201" s="5">
        <f>'REKOD PRESTASI MURID'!AB12</f>
        <v>0</v>
      </c>
      <c r="K201" s="18" t="s">
        <v>64</v>
      </c>
      <c r="L201" s="18"/>
      <c r="M201" s="18"/>
      <c r="N201" s="18"/>
      <c r="O201" s="18"/>
      <c r="P201" s="12"/>
      <c r="Q201" s="14"/>
    </row>
    <row r="202" spans="1:17" ht="16.5" hidden="1">
      <c r="A202" s="8"/>
      <c r="B202" s="9" t="s">
        <v>48</v>
      </c>
      <c r="C202" s="10" t="s">
        <v>54</v>
      </c>
      <c r="D202" s="10" t="s">
        <v>55</v>
      </c>
      <c r="E202" s="10" t="s">
        <v>56</v>
      </c>
      <c r="F202" s="10" t="s">
        <v>57</v>
      </c>
      <c r="G202" s="10" t="s">
        <v>58</v>
      </c>
      <c r="H202" s="10" t="s">
        <v>59</v>
      </c>
      <c r="I202" s="8"/>
      <c r="J202" s="9" t="s">
        <v>48</v>
      </c>
      <c r="K202" s="10" t="s">
        <v>54</v>
      </c>
      <c r="L202" s="10" t="s">
        <v>55</v>
      </c>
      <c r="M202" s="10" t="s">
        <v>56</v>
      </c>
      <c r="N202" s="10" t="s">
        <v>57</v>
      </c>
      <c r="O202" s="10" t="s">
        <v>58</v>
      </c>
      <c r="P202" s="10" t="s">
        <v>59</v>
      </c>
      <c r="Q202" s="8"/>
    </row>
    <row r="203" spans="1:17" ht="16.5" hidden="1">
      <c r="A203" s="8"/>
      <c r="B203" s="11" t="s">
        <v>60</v>
      </c>
      <c r="C203" s="11">
        <f>COUNTIF('REKOD PRESTASI MURID'!$AA$13:$AA$66,1)</f>
        <v>0</v>
      </c>
      <c r="D203" s="11">
        <f>COUNTIF('REKOD PRESTASI MURID'!$AA$13:$AA$66,2)</f>
        <v>0</v>
      </c>
      <c r="E203" s="11">
        <f>COUNTIF('REKOD PRESTASI MURID'!$AA$13:$AA$66,3)</f>
        <v>0</v>
      </c>
      <c r="F203" s="11">
        <f>COUNTIF('REKOD PRESTASI MURID'!$AA$13:$AA$66,4)</f>
        <v>0</v>
      </c>
      <c r="G203" s="11">
        <f>COUNTIF('REKOD PRESTASI MURID'!$AA$13:$AA$66,5)</f>
        <v>0</v>
      </c>
      <c r="H203" s="11">
        <f>COUNTIF('REKOD PRESTASI MURID'!$AA$13:$AA$66,6)</f>
        <v>0</v>
      </c>
      <c r="I203" s="8"/>
      <c r="J203" s="11" t="s">
        <v>60</v>
      </c>
      <c r="K203" s="11">
        <f>COUNTIF('REKOD PRESTASI MURID'!$AB$13:$AB$66,1)</f>
        <v>0</v>
      </c>
      <c r="L203" s="11">
        <f>COUNTIF('REKOD PRESTASI MURID'!$AB$13:$AB$66,2)</f>
        <v>0</v>
      </c>
      <c r="M203" s="11">
        <f>COUNTIF('REKOD PRESTASI MURID'!$AB$13:$AB$66,3)</f>
        <v>0</v>
      </c>
      <c r="N203" s="11">
        <f>COUNTIF('REKOD PRESTASI MURID'!$AB$13:$AB$66,4)</f>
        <v>0</v>
      </c>
      <c r="O203" s="11">
        <f>COUNTIF('REKOD PRESTASI MURID'!$AB$13:$AB$66,5)</f>
        <v>0</v>
      </c>
      <c r="P203" s="11">
        <f>COUNTIF('REKOD PRESTASI MURID'!$AB$13:$AB$66,6)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61</v>
      </c>
      <c r="G216" s="16">
        <f>SUM(C203:H203)</f>
        <v>0</v>
      </c>
      <c r="H216" s="15" t="s">
        <v>62</v>
      </c>
      <c r="I216" s="14"/>
      <c r="J216" s="19"/>
      <c r="K216" s="19"/>
      <c r="L216" s="19"/>
      <c r="M216" s="19"/>
      <c r="N216" s="15" t="s">
        <v>61</v>
      </c>
      <c r="O216" s="16">
        <f>SUM(K203:P203)</f>
        <v>0</v>
      </c>
      <c r="P216" s="15" t="s">
        <v>62</v>
      </c>
      <c r="Q216" s="8"/>
    </row>
    <row r="217" spans="1:17" ht="16.5" hidden="1">
      <c r="A217" s="4"/>
      <c r="B217" s="4"/>
      <c r="C217" s="4"/>
      <c r="D217" s="4"/>
      <c r="E217" s="4"/>
      <c r="F217" s="4"/>
      <c r="G217" s="6"/>
      <c r="H217" s="245"/>
      <c r="I217" s="6"/>
      <c r="J217" s="4"/>
      <c r="K217" s="4"/>
      <c r="L217" s="4"/>
      <c r="M217" s="4"/>
      <c r="N217" s="4"/>
      <c r="O217" s="6"/>
      <c r="P217" s="245"/>
      <c r="Q217" s="4"/>
    </row>
    <row r="218" spans="1:17" ht="16.5" hidden="1">
      <c r="A218" s="4"/>
      <c r="B218" s="4"/>
      <c r="C218" s="4"/>
      <c r="D218" s="4"/>
      <c r="E218" s="4"/>
      <c r="F218" s="4"/>
      <c r="G218" s="6"/>
      <c r="H218" s="245"/>
      <c r="I218" s="6"/>
      <c r="J218" s="4"/>
      <c r="K218" s="4"/>
      <c r="L218" s="4"/>
      <c r="M218" s="4"/>
      <c r="N218" s="4"/>
      <c r="O218" s="6"/>
      <c r="P218" s="245"/>
      <c r="Q218" s="4"/>
    </row>
    <row r="219" spans="1:17" ht="18.75" hidden="1">
      <c r="A219" s="4"/>
      <c r="B219" s="5">
        <f>'REKOD PRESTASI MURID'!AC12</f>
        <v>0</v>
      </c>
      <c r="C219" s="18" t="s">
        <v>65</v>
      </c>
      <c r="D219" s="18"/>
      <c r="E219" s="18"/>
      <c r="F219" s="18"/>
      <c r="G219" s="18"/>
      <c r="H219" s="7"/>
      <c r="I219" s="6"/>
      <c r="J219" s="5" t="str">
        <f>'REKOD PRESTASI MURID'!AD9</f>
        <v>TAHAP PENGUASAAN KESELURUHAN</v>
      </c>
      <c r="K219" s="18"/>
      <c r="L219" s="18"/>
      <c r="M219" s="18"/>
      <c r="N219" s="18"/>
      <c r="O219" s="18"/>
      <c r="P219" s="27"/>
      <c r="Q219" s="4"/>
    </row>
    <row r="220" spans="1:17" ht="16.5" hidden="1">
      <c r="A220" s="8"/>
      <c r="B220" s="9" t="s">
        <v>48</v>
      </c>
      <c r="C220" s="10" t="s">
        <v>54</v>
      </c>
      <c r="D220" s="10" t="s">
        <v>55</v>
      </c>
      <c r="E220" s="10" t="s">
        <v>56</v>
      </c>
      <c r="F220" s="10" t="s">
        <v>57</v>
      </c>
      <c r="G220" s="10" t="s">
        <v>58</v>
      </c>
      <c r="H220" s="10" t="s">
        <v>59</v>
      </c>
      <c r="I220" s="8"/>
      <c r="J220" s="9" t="s">
        <v>48</v>
      </c>
      <c r="K220" s="10" t="s">
        <v>54</v>
      </c>
      <c r="L220" s="10" t="s">
        <v>55</v>
      </c>
      <c r="M220" s="10" t="s">
        <v>56</v>
      </c>
      <c r="N220" s="10" t="s">
        <v>57</v>
      </c>
      <c r="O220" s="10" t="s">
        <v>58</v>
      </c>
      <c r="P220" s="10" t="s">
        <v>59</v>
      </c>
      <c r="Q220" s="8"/>
    </row>
    <row r="221" spans="1:17" ht="16.5" hidden="1">
      <c r="A221" s="8"/>
      <c r="B221" s="11" t="s">
        <v>60</v>
      </c>
      <c r="C221" s="11">
        <f>COUNTIF('REKOD PRESTASI MURID'!$AC$13:$AC$66,1)</f>
        <v>0</v>
      </c>
      <c r="D221" s="11">
        <f>COUNTIF('REKOD PRESTASI MURID'!$AC$13:$AC$66,2)</f>
        <v>0</v>
      </c>
      <c r="E221" s="11">
        <f>COUNTIF('REKOD PRESTASI MURID'!$AC$13:$AC$66,3)</f>
        <v>0</v>
      </c>
      <c r="F221" s="11">
        <f>COUNTIF('REKOD PRESTASI MURID'!$AC$13:$AC$66,4)</f>
        <v>0</v>
      </c>
      <c r="G221" s="11">
        <f>COUNTIF('REKOD PRESTASI MURID'!$AC$13:$AC$66,5)</f>
        <v>0</v>
      </c>
      <c r="H221" s="11">
        <f>COUNTIF('REKOD PRESTASI MURID'!$AC$13:$AC$66,6)</f>
        <v>0</v>
      </c>
      <c r="I221" s="8"/>
      <c r="J221" s="11" t="s">
        <v>60</v>
      </c>
      <c r="K221" s="11">
        <f>COUNTIF('REKOD PRESTASI MURID'!$AD$13:$AD$66,1)</f>
        <v>0</v>
      </c>
      <c r="L221" s="11">
        <f>COUNTIF('REKOD PRESTASI MURID'!$AD$13:$AD$66,2)</f>
        <v>0</v>
      </c>
      <c r="M221" s="11">
        <f>COUNTIF('REKOD PRESTASI MURID'!$AD$13:$AD$66,3)</f>
        <v>0</v>
      </c>
      <c r="N221" s="11">
        <f>COUNTIF('REKOD PRESTASI MURID'!$AD$13:$AD$66,4)</f>
        <v>0</v>
      </c>
      <c r="O221" s="11">
        <f>COUNTIF('REKOD PRESTASI MURID'!$AD$13:$AD$66,5)</f>
        <v>0</v>
      </c>
      <c r="P221" s="11">
        <f>COUNTIF('REKOD PRESTASI MURID'!$AD$13:$AD$66,6)</f>
        <v>0</v>
      </c>
      <c r="Q221" s="8"/>
    </row>
    <row r="222" spans="1:17" ht="16.5" hidden="1">
      <c r="A222" s="8"/>
      <c r="B222" s="19"/>
      <c r="C222" s="19"/>
      <c r="D222" s="19"/>
      <c r="E222" s="19"/>
      <c r="F222" s="19"/>
      <c r="G222" s="19"/>
      <c r="H222" s="19"/>
      <c r="I222" s="8"/>
      <c r="J222" s="19"/>
      <c r="K222" s="19"/>
      <c r="L222" s="19"/>
      <c r="M222" s="19"/>
      <c r="N222" s="19"/>
      <c r="O222" s="19"/>
      <c r="P222" s="19"/>
      <c r="Q222" s="8"/>
    </row>
    <row r="223" spans="1:17" ht="16.5" hidden="1">
      <c r="A223" s="8"/>
      <c r="B223" s="19"/>
      <c r="C223" s="19"/>
      <c r="D223" s="19"/>
      <c r="E223" s="19"/>
      <c r="F223" s="19"/>
      <c r="G223" s="19"/>
      <c r="H223" s="19"/>
      <c r="I223" s="8"/>
      <c r="J223" s="19"/>
      <c r="K223" s="19"/>
      <c r="L223" s="19"/>
      <c r="M223" s="19"/>
      <c r="N223" s="19"/>
      <c r="O223" s="19"/>
      <c r="P223" s="19"/>
      <c r="Q223" s="8"/>
    </row>
    <row r="224" spans="1:17" ht="16.5" hidden="1">
      <c r="A224" s="8"/>
      <c r="B224" s="19"/>
      <c r="C224" s="19"/>
      <c r="D224" s="19"/>
      <c r="E224" s="19"/>
      <c r="F224" s="19"/>
      <c r="G224" s="19"/>
      <c r="H224" s="19"/>
      <c r="I224" s="8"/>
      <c r="J224" s="19"/>
      <c r="K224" s="19"/>
      <c r="L224" s="19"/>
      <c r="M224" s="19"/>
      <c r="N224" s="19"/>
      <c r="O224" s="19"/>
      <c r="P224" s="19"/>
      <c r="Q224" s="8"/>
    </row>
    <row r="225" spans="1:17" ht="16.5" hidden="1">
      <c r="A225" s="8"/>
      <c r="B225" s="19"/>
      <c r="C225" s="19"/>
      <c r="D225" s="19"/>
      <c r="E225" s="19"/>
      <c r="F225" s="19"/>
      <c r="G225" s="19"/>
      <c r="H225" s="19"/>
      <c r="I225" s="8"/>
      <c r="J225" s="19"/>
      <c r="K225" s="19"/>
      <c r="L225" s="19"/>
      <c r="M225" s="19"/>
      <c r="N225" s="19"/>
      <c r="O225" s="19"/>
      <c r="P225" s="19"/>
      <c r="Q225" s="8"/>
    </row>
    <row r="226" spans="1:17" ht="16.5" hidden="1">
      <c r="A226" s="8"/>
      <c r="B226" s="19"/>
      <c r="C226" s="19"/>
      <c r="D226" s="19"/>
      <c r="E226" s="19"/>
      <c r="F226" s="19"/>
      <c r="G226" s="19"/>
      <c r="H226" s="19"/>
      <c r="I226" s="8"/>
      <c r="J226" s="19"/>
      <c r="K226" s="19"/>
      <c r="L226" s="19"/>
      <c r="M226" s="19"/>
      <c r="N226" s="19"/>
      <c r="O226" s="19"/>
      <c r="P226" s="19"/>
      <c r="Q226" s="8"/>
    </row>
    <row r="227" spans="1:17" ht="16.5" hidden="1">
      <c r="A227" s="8"/>
      <c r="B227" s="19"/>
      <c r="C227" s="19"/>
      <c r="D227" s="19"/>
      <c r="E227" s="19"/>
      <c r="F227" s="19"/>
      <c r="G227" s="19"/>
      <c r="H227" s="19"/>
      <c r="I227" s="8"/>
      <c r="J227" s="19"/>
      <c r="K227" s="19"/>
      <c r="L227" s="19"/>
      <c r="M227" s="19"/>
      <c r="N227" s="19"/>
      <c r="O227" s="19"/>
      <c r="P227" s="19"/>
      <c r="Q227" s="8"/>
    </row>
    <row r="228" spans="1:17" ht="16.5" hidden="1">
      <c r="A228" s="8"/>
      <c r="B228" s="19"/>
      <c r="C228" s="19"/>
      <c r="D228" s="19"/>
      <c r="E228" s="19"/>
      <c r="F228" s="19"/>
      <c r="G228" s="19"/>
      <c r="H228" s="19"/>
      <c r="I228" s="8"/>
      <c r="J228" s="19"/>
      <c r="K228" s="19"/>
      <c r="L228" s="19"/>
      <c r="M228" s="19"/>
      <c r="N228" s="19"/>
      <c r="O228" s="19"/>
      <c r="P228" s="19"/>
      <c r="Q228" s="8"/>
    </row>
    <row r="229" spans="1:17" ht="16.5" hidden="1">
      <c r="A229" s="8"/>
      <c r="B229" s="19"/>
      <c r="C229" s="19"/>
      <c r="D229" s="19"/>
      <c r="E229" s="19"/>
      <c r="F229" s="19"/>
      <c r="G229" s="19"/>
      <c r="H229" s="19"/>
      <c r="I229" s="8"/>
      <c r="J229" s="19"/>
      <c r="K229" s="19"/>
      <c r="L229" s="19"/>
      <c r="M229" s="19"/>
      <c r="N229" s="19"/>
      <c r="O229" s="19"/>
      <c r="P229" s="19"/>
      <c r="Q229" s="8"/>
    </row>
    <row r="230" spans="1:17" ht="16.5" hidden="1">
      <c r="A230" s="8"/>
      <c r="B230" s="19"/>
      <c r="C230" s="19"/>
      <c r="D230" s="19"/>
      <c r="E230" s="19"/>
      <c r="F230" s="19"/>
      <c r="G230" s="19"/>
      <c r="H230" s="19"/>
      <c r="I230" s="8"/>
      <c r="J230" s="19"/>
      <c r="K230" s="19"/>
      <c r="L230" s="19"/>
      <c r="M230" s="19"/>
      <c r="N230" s="19"/>
      <c r="O230" s="19"/>
      <c r="P230" s="19"/>
      <c r="Q230" s="8"/>
    </row>
    <row r="231" spans="1:17" ht="16.5" hidden="1">
      <c r="A231" s="8"/>
      <c r="B231" s="19"/>
      <c r="C231" s="19"/>
      <c r="D231" s="19"/>
      <c r="E231" s="19"/>
      <c r="F231" s="19"/>
      <c r="G231" s="19"/>
      <c r="H231" s="19"/>
      <c r="I231" s="8"/>
      <c r="J231" s="19"/>
      <c r="K231" s="19"/>
      <c r="L231" s="19"/>
      <c r="M231" s="19"/>
      <c r="N231" s="19"/>
      <c r="O231" s="19"/>
      <c r="P231" s="19"/>
      <c r="Q231" s="8"/>
    </row>
    <row r="232" spans="1:17" ht="16.5" hidden="1">
      <c r="A232" s="8"/>
      <c r="B232" s="19"/>
      <c r="C232" s="19"/>
      <c r="D232" s="19"/>
      <c r="E232" s="19"/>
      <c r="F232" s="19"/>
      <c r="G232" s="19"/>
      <c r="H232" s="19"/>
      <c r="I232" s="8"/>
      <c r="J232" s="19"/>
      <c r="K232" s="19"/>
      <c r="L232" s="19"/>
      <c r="M232" s="19"/>
      <c r="N232" s="19"/>
      <c r="O232" s="19"/>
      <c r="P232" s="19"/>
      <c r="Q232" s="8"/>
    </row>
    <row r="233" spans="1:17" ht="16.5" hidden="1">
      <c r="A233" s="8"/>
      <c r="B233" s="19"/>
      <c r="C233" s="19"/>
      <c r="D233" s="19"/>
      <c r="E233" s="19"/>
      <c r="F233" s="19"/>
      <c r="G233" s="19"/>
      <c r="H233" s="19"/>
      <c r="I233" s="8"/>
      <c r="J233" s="19"/>
      <c r="K233" s="19"/>
      <c r="L233" s="19"/>
      <c r="M233" s="19"/>
      <c r="N233" s="19"/>
      <c r="O233" s="19"/>
      <c r="P233" s="19"/>
      <c r="Q233" s="8"/>
    </row>
    <row r="234" spans="1:17" ht="16.5" hidden="1">
      <c r="A234" s="8"/>
      <c r="B234" s="19"/>
      <c r="C234" s="19"/>
      <c r="D234" s="19"/>
      <c r="E234" s="19"/>
      <c r="F234" s="15" t="s">
        <v>61</v>
      </c>
      <c r="G234" s="16">
        <f>SUM(C221:H221)</f>
        <v>0</v>
      </c>
      <c r="H234" s="15" t="s">
        <v>62</v>
      </c>
      <c r="I234" s="14"/>
      <c r="J234" s="19"/>
      <c r="K234" s="19"/>
      <c r="L234" s="19"/>
      <c r="M234" s="19"/>
      <c r="N234" s="15" t="s">
        <v>61</v>
      </c>
      <c r="O234" s="16">
        <f>SUM(K221:P221)</f>
        <v>0</v>
      </c>
      <c r="P234" s="15" t="s">
        <v>62</v>
      </c>
      <c r="Q234" s="8"/>
    </row>
    <row r="235" spans="1:17" ht="16.5" hidden="1">
      <c r="A235" s="4"/>
      <c r="B235" s="4"/>
      <c r="C235" s="4"/>
      <c r="D235" s="4"/>
      <c r="E235" s="4"/>
      <c r="F235" s="4"/>
      <c r="G235" s="6"/>
      <c r="H235" s="246"/>
      <c r="I235" s="6"/>
      <c r="J235" s="4"/>
      <c r="K235" s="4"/>
      <c r="L235" s="4"/>
      <c r="M235" s="4"/>
      <c r="N235" s="4"/>
      <c r="O235" s="4"/>
      <c r="P235" s="246"/>
      <c r="Q235" s="4"/>
    </row>
    <row r="236" spans="1:17" ht="16.5" hidden="1">
      <c r="A236" s="4"/>
      <c r="B236" s="4"/>
      <c r="C236" s="4"/>
      <c r="D236" s="4"/>
      <c r="E236" s="4"/>
      <c r="F236" s="4"/>
      <c r="G236" s="6"/>
      <c r="H236" s="245"/>
      <c r="I236" s="6"/>
      <c r="J236" s="4"/>
      <c r="K236" s="4"/>
      <c r="L236" s="4"/>
      <c r="M236" s="4"/>
      <c r="N236" s="4"/>
      <c r="O236" s="4"/>
      <c r="P236" s="245"/>
      <c r="Q236" s="4"/>
    </row>
    <row r="237" spans="1:17" ht="18.75" hidden="1">
      <c r="A237" s="4"/>
      <c r="B237" s="248" t="e">
        <f>'REKOD PRESTASI MURID'!#REF!</f>
        <v>#REF!</v>
      </c>
      <c r="C237" s="248"/>
      <c r="D237" s="248"/>
      <c r="E237" s="248"/>
      <c r="F237" s="248"/>
      <c r="G237" s="248"/>
      <c r="H237" s="248"/>
      <c r="I237" s="6"/>
      <c r="J237" s="5" t="e">
        <f>'REKOD PRESTASI MURID'!#REF!</f>
        <v>#REF!</v>
      </c>
      <c r="K237" s="18"/>
      <c r="L237" s="18"/>
      <c r="M237" s="18"/>
      <c r="N237" s="18"/>
      <c r="O237" s="18"/>
      <c r="P237" s="7"/>
      <c r="Q237" s="4"/>
    </row>
    <row r="238" spans="1:17" ht="16.5" hidden="1">
      <c r="A238" s="8"/>
      <c r="B238" s="9" t="s">
        <v>48</v>
      </c>
      <c r="C238" s="10" t="s">
        <v>54</v>
      </c>
      <c r="D238" s="10" t="s">
        <v>55</v>
      </c>
      <c r="E238" s="10" t="s">
        <v>56</v>
      </c>
      <c r="F238" s="10" t="s">
        <v>57</v>
      </c>
      <c r="G238" s="10" t="s">
        <v>58</v>
      </c>
      <c r="H238" s="10" t="s">
        <v>59</v>
      </c>
      <c r="I238" s="8"/>
      <c r="J238" s="9" t="s">
        <v>48</v>
      </c>
      <c r="K238" s="10" t="s">
        <v>54</v>
      </c>
      <c r="L238" s="10" t="s">
        <v>55</v>
      </c>
      <c r="M238" s="10" t="s">
        <v>56</v>
      </c>
      <c r="N238" s="10" t="s">
        <v>57</v>
      </c>
      <c r="O238" s="10" t="s">
        <v>58</v>
      </c>
      <c r="P238" s="10" t="s">
        <v>59</v>
      </c>
      <c r="Q238" s="8"/>
    </row>
    <row r="239" spans="1:17" ht="16.5" hidden="1">
      <c r="A239" s="8"/>
      <c r="B239" s="11" t="s">
        <v>60</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60</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61</v>
      </c>
      <c r="G252" s="16" t="e">
        <f>SUM(C239:H239)</f>
        <v>#REF!</v>
      </c>
      <c r="H252" s="15" t="s">
        <v>62</v>
      </c>
      <c r="I252" s="8"/>
      <c r="J252" s="19"/>
      <c r="K252" s="19"/>
      <c r="L252" s="19"/>
      <c r="M252" s="19"/>
      <c r="N252" s="15" t="s">
        <v>61</v>
      </c>
      <c r="O252" s="16" t="e">
        <f>SUM(K239:P239)</f>
        <v>#REF!</v>
      </c>
      <c r="P252" s="15" t="s">
        <v>62</v>
      </c>
      <c r="Q252" s="14"/>
    </row>
    <row r="253" spans="1:17" ht="16.5" hidden="1">
      <c r="A253" s="4"/>
      <c r="B253" s="4"/>
      <c r="C253" s="4"/>
      <c r="D253" s="4"/>
      <c r="E253" s="4"/>
      <c r="F253" s="4"/>
      <c r="G253" s="4"/>
      <c r="H253" s="245"/>
      <c r="I253" s="4"/>
      <c r="J253" s="4"/>
      <c r="K253" s="4"/>
      <c r="L253" s="4"/>
      <c r="M253" s="4"/>
      <c r="N253" s="4"/>
      <c r="O253" s="6"/>
      <c r="P253" s="245"/>
      <c r="Q253" s="6"/>
    </row>
    <row r="254" spans="1:17" ht="16.5" hidden="1">
      <c r="A254" s="4"/>
      <c r="B254" s="4"/>
      <c r="C254" s="4"/>
      <c r="D254" s="4"/>
      <c r="E254" s="4"/>
      <c r="F254" s="4"/>
      <c r="G254" s="4"/>
      <c r="H254" s="245"/>
      <c r="I254" s="4"/>
      <c r="J254" s="4"/>
      <c r="K254" s="4"/>
      <c r="L254" s="4"/>
      <c r="M254" s="4"/>
      <c r="N254" s="4"/>
      <c r="O254" s="6"/>
      <c r="P254" s="245"/>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48</v>
      </c>
      <c r="C256" s="10" t="s">
        <v>54</v>
      </c>
      <c r="D256" s="10" t="s">
        <v>55</v>
      </c>
      <c r="E256" s="10" t="s">
        <v>56</v>
      </c>
      <c r="F256" s="10" t="s">
        <v>57</v>
      </c>
      <c r="G256" s="10" t="s">
        <v>58</v>
      </c>
      <c r="H256" s="10" t="s">
        <v>59</v>
      </c>
      <c r="I256" s="8"/>
      <c r="J256" s="28"/>
      <c r="K256" s="29"/>
      <c r="L256" s="29"/>
      <c r="M256" s="29"/>
      <c r="N256" s="29"/>
      <c r="O256" s="29"/>
      <c r="P256" s="29"/>
      <c r="Q256" s="8"/>
    </row>
    <row r="257" spans="1:17" ht="16.5" hidden="1">
      <c r="A257" s="8"/>
      <c r="B257" s="11" t="s">
        <v>60</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3"/>
      <c r="K257" s="33"/>
      <c r="L257" s="33"/>
      <c r="M257" s="33"/>
      <c r="N257" s="33"/>
      <c r="O257" s="33"/>
      <c r="P257" s="33"/>
      <c r="Q257" s="8"/>
    </row>
    <row r="258" spans="1:17" ht="16.5" hidden="1">
      <c r="A258" s="8"/>
      <c r="B258" s="19"/>
      <c r="C258" s="19"/>
      <c r="D258" s="19"/>
      <c r="E258" s="19"/>
      <c r="F258" s="19"/>
      <c r="G258" s="19"/>
      <c r="H258" s="19"/>
      <c r="I258" s="8"/>
      <c r="J258" s="33"/>
      <c r="K258" s="33"/>
      <c r="L258" s="33"/>
      <c r="M258" s="33"/>
      <c r="N258" s="33"/>
      <c r="O258" s="33"/>
      <c r="P258" s="33"/>
      <c r="Q258" s="8"/>
    </row>
    <row r="259" spans="1:17" ht="16.5" hidden="1">
      <c r="A259" s="8"/>
      <c r="B259" s="23"/>
      <c r="C259" s="23"/>
      <c r="D259" s="23"/>
      <c r="E259" s="23"/>
      <c r="F259" s="23"/>
      <c r="G259" s="23"/>
      <c r="H259" s="23"/>
      <c r="I259" s="8"/>
      <c r="J259" s="33"/>
      <c r="K259" s="33"/>
      <c r="L259" s="33"/>
      <c r="M259" s="33"/>
      <c r="N259" s="33"/>
      <c r="O259" s="33"/>
      <c r="P259" s="33"/>
      <c r="Q259" s="8"/>
    </row>
    <row r="260" spans="1:17" ht="16.5" hidden="1">
      <c r="A260" s="8"/>
      <c r="B260" s="19"/>
      <c r="C260" s="19"/>
      <c r="D260" s="19"/>
      <c r="E260" s="19"/>
      <c r="F260" s="19"/>
      <c r="G260" s="19"/>
      <c r="H260" s="19"/>
      <c r="I260" s="8"/>
      <c r="J260" s="33"/>
      <c r="K260" s="33"/>
      <c r="L260" s="33"/>
      <c r="M260" s="33"/>
      <c r="N260" s="33"/>
      <c r="O260" s="33"/>
      <c r="P260" s="33"/>
      <c r="Q260" s="8"/>
    </row>
    <row r="261" spans="1:17" ht="16.5" hidden="1">
      <c r="A261" s="8"/>
      <c r="B261" s="19"/>
      <c r="C261" s="19"/>
      <c r="D261" s="19"/>
      <c r="E261" s="19"/>
      <c r="F261" s="19"/>
      <c r="G261" s="19"/>
      <c r="H261" s="19"/>
      <c r="I261" s="8"/>
      <c r="J261" s="33"/>
      <c r="K261" s="33"/>
      <c r="L261" s="33"/>
      <c r="M261" s="33"/>
      <c r="N261" s="33"/>
      <c r="O261" s="33"/>
      <c r="P261" s="33"/>
      <c r="Q261" s="8"/>
    </row>
    <row r="262" spans="1:17" ht="16.5" hidden="1">
      <c r="A262" s="8"/>
      <c r="B262" s="19"/>
      <c r="C262" s="19"/>
      <c r="D262" s="19"/>
      <c r="E262" s="19"/>
      <c r="F262" s="19"/>
      <c r="G262" s="19"/>
      <c r="H262" s="19"/>
      <c r="I262" s="8"/>
      <c r="J262" s="33"/>
      <c r="K262" s="33"/>
      <c r="L262" s="33"/>
      <c r="M262" s="33"/>
      <c r="N262" s="33"/>
      <c r="O262" s="33"/>
      <c r="P262" s="33"/>
      <c r="Q262" s="8"/>
    </row>
    <row r="263" spans="1:17" ht="16.5" hidden="1">
      <c r="A263" s="8"/>
      <c r="B263" s="19"/>
      <c r="C263" s="19"/>
      <c r="D263" s="19"/>
      <c r="E263" s="19"/>
      <c r="F263" s="19"/>
      <c r="G263" s="19"/>
      <c r="H263" s="19"/>
      <c r="I263" s="8"/>
      <c r="J263" s="33"/>
      <c r="K263" s="33"/>
      <c r="L263" s="33"/>
      <c r="M263" s="33"/>
      <c r="N263" s="33"/>
      <c r="O263" s="33"/>
      <c r="P263" s="33"/>
      <c r="Q263" s="8"/>
    </row>
    <row r="264" spans="1:17" ht="16.5" hidden="1">
      <c r="A264" s="8"/>
      <c r="B264" s="19"/>
      <c r="C264" s="19"/>
      <c r="D264" s="19"/>
      <c r="E264" s="19"/>
      <c r="F264" s="19"/>
      <c r="G264" s="19"/>
      <c r="H264" s="19"/>
      <c r="I264" s="8"/>
      <c r="J264" s="33"/>
      <c r="K264" s="33"/>
      <c r="L264" s="33"/>
      <c r="M264" s="33"/>
      <c r="N264" s="33"/>
      <c r="O264" s="33"/>
      <c r="P264" s="33"/>
      <c r="Q264" s="8"/>
    </row>
    <row r="265" spans="1:17" ht="16.5" hidden="1">
      <c r="A265" s="8"/>
      <c r="B265" s="19"/>
      <c r="C265" s="19"/>
      <c r="D265" s="19"/>
      <c r="E265" s="19"/>
      <c r="F265" s="19"/>
      <c r="G265" s="19"/>
      <c r="H265" s="19"/>
      <c r="I265" s="8"/>
      <c r="J265" s="33"/>
      <c r="K265" s="33"/>
      <c r="L265" s="33"/>
      <c r="M265" s="33"/>
      <c r="N265" s="33"/>
      <c r="O265" s="33"/>
      <c r="P265" s="33"/>
      <c r="Q265" s="8"/>
    </row>
    <row r="266" spans="1:17" ht="16.5" hidden="1">
      <c r="A266" s="8"/>
      <c r="B266" s="19"/>
      <c r="C266" s="19"/>
      <c r="D266" s="19"/>
      <c r="E266" s="19"/>
      <c r="F266" s="19"/>
      <c r="G266" s="19"/>
      <c r="H266" s="19"/>
      <c r="I266" s="8"/>
      <c r="J266" s="33"/>
      <c r="K266" s="33"/>
      <c r="L266" s="33"/>
      <c r="M266" s="33"/>
      <c r="N266" s="33"/>
      <c r="O266" s="33"/>
      <c r="P266" s="33"/>
      <c r="Q266" s="8"/>
    </row>
    <row r="267" spans="1:17" ht="16.5" hidden="1">
      <c r="A267" s="8"/>
      <c r="B267" s="19"/>
      <c r="C267" s="19"/>
      <c r="D267" s="19"/>
      <c r="E267" s="19"/>
      <c r="F267" s="19"/>
      <c r="G267" s="19"/>
      <c r="H267" s="19"/>
      <c r="I267" s="8"/>
      <c r="J267" s="33"/>
      <c r="K267" s="33"/>
      <c r="L267" s="33"/>
      <c r="M267" s="33"/>
      <c r="N267" s="33"/>
      <c r="O267" s="33"/>
      <c r="P267" s="33"/>
      <c r="Q267" s="8"/>
    </row>
    <row r="268" spans="1:17" ht="16.5" hidden="1">
      <c r="A268" s="8"/>
      <c r="B268" s="19"/>
      <c r="C268" s="19"/>
      <c r="D268" s="19"/>
      <c r="E268" s="19"/>
      <c r="F268" s="19"/>
      <c r="G268" s="19"/>
      <c r="H268" s="19"/>
      <c r="I268" s="8"/>
      <c r="J268" s="33"/>
      <c r="K268" s="33"/>
      <c r="L268" s="33"/>
      <c r="M268" s="33"/>
      <c r="N268" s="33"/>
      <c r="O268" s="33"/>
      <c r="P268" s="33"/>
      <c r="Q268" s="8"/>
    </row>
    <row r="269" spans="1:17" ht="16.5" hidden="1">
      <c r="A269" s="8"/>
      <c r="B269" s="19"/>
      <c r="C269" s="19"/>
      <c r="D269" s="19"/>
      <c r="E269" s="19"/>
      <c r="F269" s="19"/>
      <c r="G269" s="19"/>
      <c r="H269" s="19"/>
      <c r="I269" s="8"/>
      <c r="J269" s="33"/>
      <c r="K269" s="33"/>
      <c r="L269" s="33"/>
      <c r="M269" s="33"/>
      <c r="N269" s="33"/>
      <c r="O269" s="33"/>
      <c r="P269" s="33"/>
      <c r="Q269" s="8"/>
    </row>
    <row r="270" spans="1:17" ht="16.5" hidden="1">
      <c r="A270" s="8"/>
      <c r="B270" s="19"/>
      <c r="C270" s="19"/>
      <c r="D270" s="19"/>
      <c r="E270" s="19"/>
      <c r="F270" s="15" t="s">
        <v>61</v>
      </c>
      <c r="G270" s="16" t="e">
        <f>SUM(C257:H257)</f>
        <v>#REF!</v>
      </c>
      <c r="H270" s="15" t="s">
        <v>62</v>
      </c>
      <c r="I270" s="8"/>
      <c r="J270" s="33"/>
      <c r="K270" s="33"/>
      <c r="L270" s="33"/>
      <c r="M270" s="33"/>
      <c r="N270" s="33"/>
      <c r="O270" s="34"/>
      <c r="P270" s="33"/>
      <c r="Q270" s="8"/>
    </row>
    <row r="271" spans="1:17" ht="16.5" hidden="1">
      <c r="A271" s="4"/>
      <c r="B271" s="4"/>
      <c r="C271" s="4"/>
      <c r="D271" s="4"/>
      <c r="E271" s="4"/>
      <c r="F271" s="4"/>
      <c r="G271" s="6"/>
      <c r="H271" s="245"/>
      <c r="I271" s="4"/>
      <c r="J271" s="4"/>
      <c r="K271" s="4"/>
      <c r="L271" s="4"/>
      <c r="M271" s="4"/>
      <c r="N271" s="4"/>
      <c r="O271" s="6"/>
      <c r="P271" s="245"/>
      <c r="Q271" s="4"/>
    </row>
    <row r="272" spans="1:17" ht="16.5" hidden="1">
      <c r="A272" s="4"/>
      <c r="B272" s="4"/>
      <c r="C272" s="4"/>
      <c r="D272" s="4"/>
      <c r="E272" s="4"/>
      <c r="F272" s="4"/>
      <c r="G272" s="6"/>
      <c r="H272" s="245"/>
      <c r="I272" s="4"/>
      <c r="J272" s="4"/>
      <c r="K272" s="4"/>
      <c r="L272" s="4"/>
      <c r="M272" s="4"/>
      <c r="N272" s="4"/>
      <c r="O272" s="6"/>
      <c r="P272" s="245"/>
      <c r="Q272" s="4"/>
    </row>
    <row r="273" spans="1:17" ht="18.75" hidden="1">
      <c r="A273" s="4"/>
      <c r="B273" s="5" t="str">
        <f>'REKOD PRESTASI MURID'!X12</f>
        <v>10.0 
PERTOLONGAN CEMAS</v>
      </c>
      <c r="C273" s="18"/>
      <c r="D273" s="18"/>
      <c r="E273" s="18"/>
      <c r="F273" s="18"/>
      <c r="G273" s="18"/>
      <c r="H273" s="7"/>
      <c r="I273" s="4"/>
      <c r="J273" s="5" t="str">
        <f>'REKOD PRESTASI MURID'!Y10</f>
        <v>TAHAP PENGUASAAN KESELURUHAN</v>
      </c>
      <c r="K273" s="18"/>
      <c r="L273" s="18"/>
      <c r="M273" s="18"/>
      <c r="N273" s="18"/>
      <c r="O273" s="18"/>
      <c r="P273" s="7"/>
      <c r="Q273" s="4"/>
    </row>
    <row r="274" spans="1:17" ht="16.5" hidden="1">
      <c r="A274" s="8"/>
      <c r="B274" s="9" t="s">
        <v>48</v>
      </c>
      <c r="C274" s="10" t="s">
        <v>54</v>
      </c>
      <c r="D274" s="10" t="s">
        <v>55</v>
      </c>
      <c r="E274" s="10" t="s">
        <v>56</v>
      </c>
      <c r="F274" s="10" t="s">
        <v>57</v>
      </c>
      <c r="G274" s="10" t="s">
        <v>58</v>
      </c>
      <c r="H274" s="10" t="s">
        <v>59</v>
      </c>
      <c r="I274" s="8"/>
      <c r="J274" s="9" t="s">
        <v>48</v>
      </c>
      <c r="K274" s="10" t="s">
        <v>54</v>
      </c>
      <c r="L274" s="10" t="s">
        <v>55</v>
      </c>
      <c r="M274" s="10" t="s">
        <v>56</v>
      </c>
      <c r="N274" s="10" t="s">
        <v>57</v>
      </c>
      <c r="O274" s="10" t="s">
        <v>58</v>
      </c>
      <c r="P274" s="10" t="s">
        <v>59</v>
      </c>
      <c r="Q274" s="8"/>
    </row>
    <row r="275" spans="1:17" ht="16.5" hidden="1">
      <c r="A275" s="8"/>
      <c r="B275" s="11" t="s">
        <v>60</v>
      </c>
      <c r="C275" s="11">
        <f>COUNTIF('REKOD PRESTASI MURID'!$X$13:$X$66,1)</f>
        <v>2</v>
      </c>
      <c r="D275" s="11">
        <f>COUNTIF('REKOD PRESTASI MURID'!$X$13:$X$66,2)</f>
        <v>2</v>
      </c>
      <c r="E275" s="11">
        <f>COUNTIF('REKOD PRESTASI MURID'!$X$13:$X$66,3)</f>
        <v>13</v>
      </c>
      <c r="F275" s="11">
        <f>COUNTIF('REKOD PRESTASI MURID'!$X$13:$X$66,4)</f>
        <v>2</v>
      </c>
      <c r="G275" s="11">
        <f>COUNTIF('REKOD PRESTASI MURID'!$X$13:$X$66,5)</f>
        <v>2</v>
      </c>
      <c r="H275" s="11">
        <f>COUNTIF('REKOD PRESTASI MURID'!$X$13:$X$66,6)</f>
        <v>2</v>
      </c>
      <c r="I275" s="8"/>
      <c r="J275" s="11" t="s">
        <v>60</v>
      </c>
      <c r="K275" s="11">
        <f>COUNTIF('REKOD PRESTASI MURID'!$Y$13:$Y$66,1)</f>
        <v>2</v>
      </c>
      <c r="L275" s="11">
        <f>COUNTIF('REKOD PRESTASI MURID'!$Y$13:$Y$66,2)</f>
        <v>2</v>
      </c>
      <c r="M275" s="11">
        <f>COUNTIF('REKOD PRESTASI MURID'!$Y$13:$Y$66,3)</f>
        <v>13</v>
      </c>
      <c r="N275" s="11">
        <f>COUNTIF('REKOD PRESTASI MURID'!$Y$13:$Y$66,4)</f>
        <v>2</v>
      </c>
      <c r="O275" s="11">
        <f>COUNTIF('REKOD PRESTASI MURID'!$Y$13:$Y$66,5)</f>
        <v>2</v>
      </c>
      <c r="P275" s="11">
        <f>COUNTIF('REKOD PRESTASI MURID'!$Y$13:$Y$66,6)</f>
        <v>2</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61</v>
      </c>
      <c r="G288" s="16">
        <f>SUM(C275:H275)</f>
        <v>23</v>
      </c>
      <c r="H288" s="15" t="s">
        <v>62</v>
      </c>
      <c r="I288" s="14"/>
      <c r="J288" s="19"/>
      <c r="K288" s="19"/>
      <c r="L288" s="19"/>
      <c r="M288" s="19"/>
      <c r="N288" s="15" t="s">
        <v>61</v>
      </c>
      <c r="O288" s="16">
        <f>SUM(K275:P275)</f>
        <v>23</v>
      </c>
      <c r="P288" s="15" t="s">
        <v>62</v>
      </c>
      <c r="Q288" s="8"/>
    </row>
    <row r="289" spans="1:17" ht="16.5" hidden="1">
      <c r="A289" s="8"/>
      <c r="B289" s="8"/>
      <c r="C289" s="8"/>
      <c r="D289" s="8"/>
      <c r="E289" s="8"/>
      <c r="F289" s="8"/>
      <c r="G289" s="14"/>
      <c r="H289" s="250"/>
      <c r="I289" s="14"/>
      <c r="J289" s="8"/>
      <c r="K289" s="8"/>
      <c r="L289" s="8"/>
      <c r="M289" s="8"/>
      <c r="N289" s="8"/>
      <c r="O289" s="14"/>
      <c r="P289" s="250"/>
      <c r="Q289" s="8"/>
    </row>
    <row r="290" spans="1:17" ht="16.5" hidden="1">
      <c r="A290" s="8"/>
      <c r="B290" s="8"/>
      <c r="C290" s="8"/>
      <c r="D290" s="8"/>
      <c r="E290" s="8"/>
      <c r="F290" s="8"/>
      <c r="G290" s="14"/>
      <c r="H290" s="250"/>
      <c r="I290" s="14"/>
      <c r="J290" s="8"/>
      <c r="K290" s="8"/>
      <c r="L290" s="8"/>
      <c r="M290" s="8"/>
      <c r="N290" s="8"/>
      <c r="O290" s="14"/>
      <c r="P290" s="250"/>
      <c r="Q290" s="8"/>
    </row>
    <row r="291" spans="1:17" ht="18.75" hidden="1">
      <c r="A291" s="8"/>
      <c r="B291" s="5">
        <f>'REKOD PRESTASI MURID'!Z12</f>
        <v>0</v>
      </c>
      <c r="C291" s="18"/>
      <c r="D291" s="18"/>
      <c r="E291" s="18"/>
      <c r="F291" s="18"/>
      <c r="G291" s="18"/>
      <c r="H291" s="7"/>
      <c r="I291" s="6"/>
      <c r="J291" s="5">
        <f>'REKOD PRESTASI MURID'!AA12</f>
        <v>0</v>
      </c>
      <c r="K291" s="18"/>
      <c r="L291" s="18"/>
      <c r="M291" s="18"/>
      <c r="N291" s="18"/>
      <c r="O291" s="18"/>
      <c r="P291" s="7"/>
      <c r="Q291" s="4"/>
    </row>
    <row r="292" spans="1:17" ht="16.5" hidden="1">
      <c r="A292" s="8"/>
      <c r="B292" s="9" t="s">
        <v>48</v>
      </c>
      <c r="C292" s="10" t="s">
        <v>54</v>
      </c>
      <c r="D292" s="10" t="s">
        <v>55</v>
      </c>
      <c r="E292" s="10" t="s">
        <v>56</v>
      </c>
      <c r="F292" s="10" t="s">
        <v>57</v>
      </c>
      <c r="G292" s="10" t="s">
        <v>58</v>
      </c>
      <c r="H292" s="10" t="s">
        <v>59</v>
      </c>
      <c r="I292" s="8"/>
      <c r="J292" s="9" t="s">
        <v>48</v>
      </c>
      <c r="K292" s="10" t="s">
        <v>54</v>
      </c>
      <c r="L292" s="10" t="s">
        <v>55</v>
      </c>
      <c r="M292" s="10" t="s">
        <v>56</v>
      </c>
      <c r="N292" s="10" t="s">
        <v>57</v>
      </c>
      <c r="O292" s="10" t="s">
        <v>58</v>
      </c>
      <c r="P292" s="10" t="s">
        <v>59</v>
      </c>
      <c r="Q292" s="8"/>
    </row>
    <row r="293" spans="1:17" ht="16.5" hidden="1">
      <c r="A293" s="8"/>
      <c r="B293" s="11" t="s">
        <v>60</v>
      </c>
      <c r="C293" s="11">
        <f>COUNTIF('REKOD PRESTASI MURID'!$Z$13:$Z$66,1)</f>
        <v>0</v>
      </c>
      <c r="D293" s="11">
        <f>COUNTIF('REKOD PRESTASI MURID'!$Z$13:$Z$66,2)</f>
        <v>0</v>
      </c>
      <c r="E293" s="11">
        <f>COUNTIF('REKOD PRESTASI MURID'!$Z$13:$Z$66,3)</f>
        <v>0</v>
      </c>
      <c r="F293" s="11">
        <f>COUNTIF('REKOD PRESTASI MURID'!$Z$13:$Z$66,4)</f>
        <v>0</v>
      </c>
      <c r="G293" s="11">
        <f>COUNTIF('REKOD PRESTASI MURID'!$Z$13:$Z$66,5)</f>
        <v>0</v>
      </c>
      <c r="H293" s="11">
        <f>COUNTIF('REKOD PRESTASI MURID'!$Z$13:$Z$66,6)</f>
        <v>0</v>
      </c>
      <c r="I293" s="8"/>
      <c r="J293" s="11" t="s">
        <v>60</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61</v>
      </c>
      <c r="G306" s="16">
        <f>SUM(C293:H293)</f>
        <v>0</v>
      </c>
      <c r="H306" s="15" t="s">
        <v>62</v>
      </c>
      <c r="I306" s="8"/>
      <c r="J306" s="8"/>
      <c r="K306" s="8"/>
      <c r="L306" s="8"/>
      <c r="M306" s="8"/>
      <c r="N306" s="15" t="s">
        <v>61</v>
      </c>
      <c r="O306" s="16">
        <f>SUM(K293:P293)</f>
        <v>0</v>
      </c>
      <c r="P306" s="15" t="s">
        <v>62</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0" t="s">
        <v>10</v>
      </c>
      <c r="C309" s="31"/>
      <c r="D309" s="31"/>
      <c r="E309" s="31"/>
      <c r="F309" s="31"/>
      <c r="G309" s="31"/>
      <c r="H309" s="32"/>
      <c r="I309" s="8"/>
      <c r="J309" s="8"/>
      <c r="K309" s="8"/>
      <c r="L309" s="8"/>
      <c r="M309" s="8"/>
      <c r="N309" s="8"/>
      <c r="O309" s="8"/>
      <c r="P309" s="8"/>
      <c r="Q309" s="8"/>
    </row>
    <row r="310" spans="1:17" ht="16.5" hidden="1">
      <c r="A310" s="8"/>
      <c r="B310" s="9" t="s">
        <v>48</v>
      </c>
      <c r="C310" s="10" t="s">
        <v>54</v>
      </c>
      <c r="D310" s="10" t="s">
        <v>55</v>
      </c>
      <c r="E310" s="10" t="s">
        <v>56</v>
      </c>
      <c r="F310" s="10" t="s">
        <v>57</v>
      </c>
      <c r="G310" s="10" t="s">
        <v>58</v>
      </c>
      <c r="H310" s="10" t="s">
        <v>59</v>
      </c>
      <c r="I310" s="8"/>
      <c r="J310" s="8"/>
      <c r="K310" s="8"/>
      <c r="L310" s="8"/>
      <c r="M310" s="8"/>
      <c r="N310" s="8"/>
      <c r="O310" s="8"/>
      <c r="P310" s="8"/>
      <c r="Q310" s="8"/>
    </row>
    <row r="311" spans="1:17" ht="16.5" hidden="1">
      <c r="A311" s="8"/>
      <c r="B311" s="11" t="s">
        <v>60</v>
      </c>
      <c r="C311" s="11">
        <f>COUNTIF('REKOD PRESTASI MURID'!$AD$13:$AD$66,1)</f>
        <v>0</v>
      </c>
      <c r="D311" s="11">
        <f>COUNTIF('REKOD PRESTASI MURID'!$AD$13:$AD$66,2)</f>
        <v>0</v>
      </c>
      <c r="E311" s="11">
        <f>COUNTIF('REKOD PRESTASI MURID'!$AD$13:$AD$66,3)</f>
        <v>0</v>
      </c>
      <c r="F311" s="11">
        <f>COUNTIF('REKOD PRESTASI MURID'!$AD$13:$AD$66,4)</f>
        <v>0</v>
      </c>
      <c r="G311" s="11">
        <f>COUNTIF('REKOD PRESTASI MURID'!$AD$13:$AD$66,5)</f>
        <v>0</v>
      </c>
      <c r="H311" s="11">
        <f>COUNTIF('REKOD PRESTASI MURID'!$AD$13:$AD$66,6)</f>
        <v>0</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61</v>
      </c>
      <c r="G324" s="16">
        <f>SUM(C311:H311)</f>
        <v>0</v>
      </c>
      <c r="H324" s="15" t="s">
        <v>62</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t="str">
        <f>'REKOD PRESTASI MURID'!P12</f>
        <v>2.0     
KESIHATAN DIRI DAN 
REPRODUKTIF</v>
      </c>
      <c r="K327" s="18"/>
      <c r="L327" s="18"/>
      <c r="M327" s="18"/>
      <c r="N327" s="18"/>
      <c r="O327" s="18"/>
      <c r="P327" s="7"/>
      <c r="Q327" s="8"/>
    </row>
    <row r="328" spans="1:17" ht="16.5" hidden="1">
      <c r="A328" s="8"/>
      <c r="B328" s="8"/>
      <c r="C328" s="8"/>
      <c r="D328" s="8"/>
      <c r="E328" s="8"/>
      <c r="F328" s="8"/>
      <c r="G328" s="8"/>
      <c r="H328" s="8"/>
      <c r="I328" s="8"/>
      <c r="J328" s="9" t="s">
        <v>48</v>
      </c>
      <c r="K328" s="10" t="s">
        <v>54</v>
      </c>
      <c r="L328" s="10" t="s">
        <v>55</v>
      </c>
      <c r="M328" s="10" t="s">
        <v>56</v>
      </c>
      <c r="N328" s="10" t="s">
        <v>57</v>
      </c>
      <c r="O328" s="10" t="s">
        <v>58</v>
      </c>
      <c r="P328" s="10" t="s">
        <v>59</v>
      </c>
      <c r="Q328" s="8"/>
    </row>
    <row r="329" spans="1:17" ht="16.5" hidden="1">
      <c r="A329" s="8"/>
      <c r="B329" s="8"/>
      <c r="C329" s="8"/>
      <c r="D329" s="8"/>
      <c r="E329" s="8"/>
      <c r="F329" s="8"/>
      <c r="G329" s="8"/>
      <c r="H329" s="8"/>
      <c r="I329" s="8"/>
      <c r="J329" s="11" t="s">
        <v>60</v>
      </c>
      <c r="K329" s="11">
        <f>COUNTIF('REKOD PRESTASI MURID'!$P$13:$P$66,1)</f>
        <v>0</v>
      </c>
      <c r="L329" s="11">
        <f>COUNTIF('REKOD PRESTASI MURID'!$P$13:$P$66,2)</f>
        <v>0</v>
      </c>
      <c r="M329" s="11">
        <f>COUNTIF('REKOD PRESTASI MURID'!$P$13:$P$66,3)</f>
        <v>18</v>
      </c>
      <c r="N329" s="11">
        <f>COUNTIF('REKOD PRESTASI MURID'!$P$13:$P$66,4)</f>
        <v>0</v>
      </c>
      <c r="O329" s="11">
        <f>COUNTIF('REKOD PRESTASI MURID'!$P$13:$P$66,5)</f>
        <v>0</v>
      </c>
      <c r="P329" s="11">
        <f>COUNTIF('REKOD PRESTASI MURID'!$P$13:$P$66,6)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61</v>
      </c>
      <c r="O342" s="16">
        <f>SUM(K329:P329)</f>
        <v>18</v>
      </c>
      <c r="P342" s="15" t="s">
        <v>62</v>
      </c>
      <c r="Q342" s="8"/>
    </row>
    <row r="343" spans="1:17" ht="16.5" hidden="1">
      <c r="A343" s="8"/>
      <c r="B343" s="8"/>
      <c r="C343" s="8"/>
      <c r="D343" s="8"/>
      <c r="E343" s="8"/>
      <c r="F343" s="8"/>
      <c r="G343" s="8"/>
      <c r="H343" s="8"/>
      <c r="I343" s="8"/>
      <c r="J343" s="8"/>
      <c r="K343" s="8"/>
      <c r="L343" s="8"/>
      <c r="M343" s="8"/>
      <c r="N343" s="8"/>
      <c r="O343" s="8"/>
      <c r="P343" s="8"/>
      <c r="Q343" s="8"/>
    </row>
    <row r="344" spans="1:17" ht="16.5" hidden="1">
      <c r="A344" s="8"/>
      <c r="B344" s="8"/>
      <c r="C344" s="8"/>
      <c r="D344" s="8"/>
      <c r="E344" s="8"/>
      <c r="F344" s="8"/>
      <c r="G344" s="8"/>
      <c r="H344" s="8"/>
      <c r="I344" s="8"/>
      <c r="J344" s="8"/>
      <c r="K344" s="8"/>
      <c r="L344" s="8"/>
      <c r="M344" s="8"/>
      <c r="N344" s="8"/>
      <c r="O344" s="8"/>
      <c r="P344" s="8"/>
      <c r="Q344" s="8"/>
    </row>
    <row r="345" spans="1:17" ht="16.5" hidden="1">
      <c r="A345" s="8"/>
      <c r="B345" s="8"/>
      <c r="C345" s="8"/>
      <c r="D345" s="8"/>
      <c r="E345" s="8"/>
      <c r="F345" s="8"/>
      <c r="G345" s="8"/>
      <c r="H345" s="8"/>
      <c r="I345" s="8"/>
      <c r="J345" s="8"/>
      <c r="K345" s="8"/>
      <c r="L345" s="8"/>
      <c r="M345" s="8"/>
      <c r="N345" s="8"/>
      <c r="O345" s="8"/>
      <c r="P345" s="8"/>
      <c r="Q345" s="8"/>
    </row>
    <row r="346" spans="1:17" ht="16.5" hidden="1">
      <c r="A346" s="8"/>
      <c r="B346" s="8"/>
      <c r="C346" s="8"/>
      <c r="D346" s="8"/>
      <c r="E346" s="8"/>
      <c r="F346" s="8"/>
      <c r="G346" s="8"/>
      <c r="H346" s="8"/>
      <c r="I346" s="8"/>
      <c r="J346" s="8"/>
      <c r="K346" s="8"/>
      <c r="L346" s="8"/>
      <c r="M346" s="8"/>
      <c r="N346" s="8"/>
      <c r="O346" s="8"/>
      <c r="P346" s="8"/>
      <c r="Q346" s="8"/>
    </row>
    <row r="347" spans="1:17" ht="16.5" hidden="1">
      <c r="A347" s="8"/>
      <c r="B347" s="8"/>
      <c r="C347" s="8"/>
      <c r="D347" s="8"/>
      <c r="E347" s="8"/>
      <c r="F347" s="8"/>
      <c r="G347" s="8"/>
      <c r="H347" s="8"/>
      <c r="I347" s="8"/>
      <c r="J347" s="8"/>
      <c r="K347" s="8"/>
      <c r="L347" s="8"/>
      <c r="M347" s="8"/>
      <c r="N347" s="8"/>
      <c r="O347" s="8"/>
      <c r="P347" s="8"/>
      <c r="Q347" s="8"/>
    </row>
    <row r="348" spans="1:17" ht="16.5" hidden="1">
      <c r="A348" s="8"/>
      <c r="B348" s="8"/>
      <c r="C348" s="8"/>
      <c r="D348" s="8"/>
      <c r="E348" s="8"/>
      <c r="F348" s="8"/>
      <c r="G348" s="8"/>
      <c r="H348" s="8"/>
      <c r="I348" s="8"/>
      <c r="J348" s="8"/>
      <c r="K348" s="8"/>
      <c r="L348" s="8"/>
      <c r="M348" s="8"/>
      <c r="N348" s="8"/>
      <c r="O348" s="8"/>
      <c r="P348" s="8"/>
      <c r="Q348" s="8"/>
    </row>
    <row r="349" spans="1:17" ht="16.5" hidden="1">
      <c r="A349" s="8"/>
      <c r="B349" s="8"/>
      <c r="C349" s="8"/>
      <c r="D349" s="8"/>
      <c r="E349" s="8"/>
      <c r="F349" s="8"/>
      <c r="G349" s="8"/>
      <c r="H349" s="8"/>
      <c r="I349" s="8"/>
      <c r="J349" s="8"/>
      <c r="K349" s="8"/>
      <c r="L349" s="8"/>
      <c r="M349" s="8"/>
      <c r="N349" s="8"/>
      <c r="O349" s="8"/>
      <c r="P349" s="8"/>
      <c r="Q349" s="8"/>
    </row>
    <row r="350" spans="1:17" ht="16.5" hidden="1">
      <c r="A350" s="8"/>
      <c r="B350" s="8"/>
      <c r="C350" s="8"/>
      <c r="D350" s="8"/>
      <c r="E350" s="8"/>
      <c r="F350" s="8"/>
      <c r="G350" s="8"/>
      <c r="H350" s="8"/>
      <c r="I350" s="8"/>
      <c r="J350" s="8"/>
      <c r="K350" s="8"/>
      <c r="L350" s="8"/>
      <c r="M350" s="8"/>
      <c r="N350" s="8"/>
      <c r="O350" s="8"/>
      <c r="P350" s="8"/>
      <c r="Q350" s="8"/>
    </row>
    <row r="351" spans="1:17" ht="16.5" hidden="1">
      <c r="A351" s="8"/>
      <c r="B351" s="8"/>
      <c r="C351" s="8"/>
      <c r="D351" s="8"/>
      <c r="E351" s="8"/>
      <c r="F351" s="8"/>
      <c r="G351" s="8"/>
      <c r="H351" s="8"/>
      <c r="I351" s="8"/>
      <c r="J351" s="8"/>
      <c r="K351" s="8"/>
      <c r="L351" s="8"/>
      <c r="M351" s="8"/>
      <c r="N351" s="8"/>
      <c r="O351" s="8"/>
      <c r="P351" s="8"/>
      <c r="Q351" s="8"/>
    </row>
    <row r="352" spans="1:17" ht="16.5" hidden="1">
      <c r="A352" s="8"/>
      <c r="B352" s="8"/>
      <c r="C352" s="8"/>
      <c r="D352" s="8"/>
      <c r="E352" s="8"/>
      <c r="F352" s="8"/>
      <c r="G352" s="8"/>
      <c r="H352" s="8"/>
      <c r="I352" s="8"/>
      <c r="J352" s="8"/>
      <c r="K352" s="8"/>
      <c r="L352" s="8"/>
      <c r="M352" s="8"/>
      <c r="N352" s="8"/>
      <c r="O352" s="8"/>
      <c r="P352" s="8"/>
      <c r="Q352" s="8"/>
    </row>
    <row r="353" spans="1:17" ht="16.5" hidden="1">
      <c r="A353" s="8"/>
      <c r="B353" s="8"/>
      <c r="C353" s="8"/>
      <c r="D353" s="8"/>
      <c r="E353" s="8"/>
      <c r="F353" s="8"/>
      <c r="G353" s="8"/>
      <c r="H353" s="8"/>
      <c r="I353" s="8"/>
      <c r="J353" s="8"/>
      <c r="K353" s="8"/>
      <c r="L353" s="8"/>
      <c r="M353" s="8"/>
      <c r="N353" s="8"/>
      <c r="O353" s="8"/>
      <c r="P353" s="8"/>
      <c r="Q353" s="8"/>
    </row>
    <row r="354" spans="1:17" ht="16.5" hidden="1">
      <c r="A354" s="8"/>
      <c r="B354" s="8"/>
      <c r="C354" s="8"/>
      <c r="D354" s="8"/>
      <c r="E354" s="8"/>
      <c r="F354" s="8"/>
      <c r="G354" s="8"/>
      <c r="H354" s="8"/>
      <c r="I354" s="8"/>
      <c r="J354" s="8"/>
      <c r="K354" s="8"/>
      <c r="L354" s="8"/>
      <c r="M354" s="8"/>
      <c r="N354" s="8"/>
      <c r="O354" s="8"/>
      <c r="P354" s="8"/>
      <c r="Q354" s="8"/>
    </row>
    <row r="355" spans="1:17" ht="16.5" hidden="1">
      <c r="A355" s="8"/>
      <c r="B355" s="8"/>
      <c r="C355" s="8"/>
      <c r="D355" s="8"/>
      <c r="E355" s="8"/>
      <c r="F355" s="8"/>
      <c r="G355" s="8"/>
      <c r="H355" s="8"/>
      <c r="I355" s="8"/>
      <c r="J355" s="8"/>
      <c r="K355" s="8"/>
      <c r="L355" s="8"/>
      <c r="M355" s="8"/>
      <c r="N355" s="8"/>
      <c r="O355" s="8"/>
      <c r="P355" s="8"/>
      <c r="Q355" s="8"/>
    </row>
    <row r="356" spans="1:17" ht="16.5" hidden="1">
      <c r="A356" s="8"/>
      <c r="B356" s="8"/>
      <c r="C356" s="8"/>
      <c r="D356" s="8"/>
      <c r="E356" s="8"/>
      <c r="F356" s="8"/>
      <c r="G356" s="8"/>
      <c r="H356" s="8"/>
      <c r="I356" s="8"/>
      <c r="J356" s="8"/>
      <c r="K356" s="8"/>
      <c r="L356" s="8"/>
      <c r="M356" s="8"/>
      <c r="N356" s="8"/>
      <c r="O356" s="8"/>
      <c r="P356" s="8"/>
      <c r="Q356" s="8"/>
    </row>
  </sheetData>
  <sheetProtection password="EFFB" sheet="1"/>
  <mergeCells count="16">
    <mergeCell ref="A1:Q4"/>
    <mergeCell ref="H289:H290"/>
    <mergeCell ref="P199:P200"/>
    <mergeCell ref="P217:P218"/>
    <mergeCell ref="P235:P236"/>
    <mergeCell ref="P253:P254"/>
    <mergeCell ref="P271:P272"/>
    <mergeCell ref="P289:P290"/>
    <mergeCell ref="B237:H237"/>
    <mergeCell ref="H199:H200"/>
    <mergeCell ref="H217:H218"/>
    <mergeCell ref="H235:H236"/>
    <mergeCell ref="H253:H254"/>
    <mergeCell ref="H271:H272"/>
    <mergeCell ref="J165:M165"/>
    <mergeCell ref="B183:H183"/>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5"/>
  <rowBreaks count="3" manualBreakCount="3">
    <brk id="75" max="16" man="1"/>
    <brk id="146" max="16" man="1"/>
    <brk id="218" max="16" man="1"/>
  </rowBreaks>
  <drawing r:id="rId1"/>
</worksheet>
</file>

<file path=xl/worksheets/sheet5.xml><?xml version="1.0" encoding="utf-8"?>
<worksheet xmlns="http://schemas.openxmlformats.org/spreadsheetml/2006/main" xmlns:r="http://schemas.openxmlformats.org/officeDocument/2006/relationships">
  <dimension ref="C3:J4"/>
  <sheetViews>
    <sheetView zoomScalePageLayoutView="0" workbookViewId="0" topLeftCell="A1">
      <selection activeCell="C3" sqref="C3:J4"/>
    </sheetView>
  </sheetViews>
  <sheetFormatPr defaultColWidth="9.140625" defaultRowHeight="15"/>
  <sheetData>
    <row r="3" spans="3:10" ht="15">
      <c r="C3" t="s">
        <v>66</v>
      </c>
      <c r="D3" t="s">
        <v>67</v>
      </c>
      <c r="E3" t="s">
        <v>68</v>
      </c>
      <c r="I3" t="s">
        <v>69</v>
      </c>
      <c r="J3" t="s">
        <v>70</v>
      </c>
    </row>
    <row r="4" spans="5:8" ht="15">
      <c r="E4" t="s">
        <v>71</v>
      </c>
      <c r="F4" t="s">
        <v>72</v>
      </c>
      <c r="G4" t="s">
        <v>73</v>
      </c>
      <c r="H4"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Windows User</cp:lastModifiedBy>
  <cp:lastPrinted>2016-07-22T08:35:24Z</cp:lastPrinted>
  <dcterms:created xsi:type="dcterms:W3CDTF">2016-04-25T12:26:07Z</dcterms:created>
  <dcterms:modified xsi:type="dcterms:W3CDTF">2017-11-27T03:13:55Z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